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hpfi01\由利本荘市\1000000000-市長部局\1010000000-企画調整部\1010100000-情報管理課\_06_地域イントラ\52_無線LAN●\431(501)\利用実績\Yurihon_Free\"/>
    </mc:Choice>
  </mc:AlternateContent>
  <xr:revisionPtr revIDLastSave="0" documentId="13_ncr:1_{64B51AB7-9A02-4853-B49B-949769B481C8}" xr6:coauthVersionLast="36" xr6:coauthVersionMax="36" xr10:uidLastSave="{00000000-0000-0000-0000-000000000000}"/>
  <bookViews>
    <workbookView xWindow="0" yWindow="0" windowWidth="21570" windowHeight="8085" tabRatio="636" activeTab="2" xr2:uid="{00000000-000D-0000-FFFF-FFFF00000000}"/>
  </bookViews>
  <sheets>
    <sheet name="入力用" sheetId="26" r:id="rId1"/>
    <sheet name="月" sheetId="27" r:id="rId2"/>
    <sheet name="年度" sheetId="28" r:id="rId3"/>
    <sheet name="年間推移" sheetId="29" r:id="rId4"/>
  </sheets>
  <definedNames>
    <definedName name="_xlnm.Print_Area" localSheetId="1">月!$C$1:$J$52</definedName>
    <definedName name="_xlnm.Print_Area" localSheetId="0">入力用!$A$1:$I$52</definedName>
    <definedName name="_xlnm.Print_Area" localSheetId="2">年度!$C$1:$J$51</definedName>
    <definedName name="_xlnm.Print_Titles" localSheetId="1">月!$1:$3</definedName>
    <definedName name="_xlnm.Print_Titles" localSheetId="0">入力用!$1:$3</definedName>
    <definedName name="_xlnm.Print_Titles" localSheetId="2">年度!$1:$3</definedName>
  </definedNames>
  <calcPr calcId="191029"/>
</workbook>
</file>

<file path=xl/calcChain.xml><?xml version="1.0" encoding="utf-8"?>
<calcChain xmlns="http://schemas.openxmlformats.org/spreadsheetml/2006/main">
  <c r="B29" i="29" l="1"/>
  <c r="B54" i="29"/>
  <c r="C4" i="29"/>
  <c r="C29" i="29"/>
  <c r="C54" i="29"/>
  <c r="D4" i="29"/>
  <c r="D29" i="29"/>
  <c r="D54" i="29"/>
  <c r="E4" i="29"/>
  <c r="E29" i="29"/>
  <c r="E54" i="29"/>
  <c r="F4" i="29"/>
  <c r="F29" i="29"/>
  <c r="F54" i="29"/>
  <c r="G4" i="29"/>
  <c r="G29" i="29"/>
  <c r="G54" i="29"/>
  <c r="H4" i="29"/>
  <c r="H29" i="29"/>
  <c r="H54" i="29"/>
  <c r="I4" i="29"/>
  <c r="I29" i="29"/>
  <c r="I54" i="29"/>
  <c r="J4" i="29"/>
  <c r="J29" i="29"/>
  <c r="J54" i="29"/>
  <c r="B30" i="29"/>
  <c r="B55" i="29"/>
  <c r="C5" i="29"/>
  <c r="C30" i="29"/>
  <c r="C55" i="29"/>
  <c r="D5" i="29"/>
  <c r="D30" i="29"/>
  <c r="D55" i="29"/>
  <c r="E5" i="29"/>
  <c r="E30" i="29"/>
  <c r="E55" i="29"/>
  <c r="F5" i="29"/>
  <c r="F30" i="29"/>
  <c r="F55" i="29"/>
  <c r="G5" i="29"/>
  <c r="G30" i="29"/>
  <c r="G55" i="29"/>
  <c r="H5" i="29"/>
  <c r="H30" i="29"/>
  <c r="H55" i="29"/>
  <c r="I5" i="29"/>
  <c r="I30" i="29"/>
  <c r="I55" i="29"/>
  <c r="J5" i="29"/>
  <c r="J30" i="29"/>
  <c r="J55" i="29"/>
  <c r="B31" i="29"/>
  <c r="B56" i="29"/>
  <c r="C6" i="29"/>
  <c r="C31" i="29"/>
  <c r="C56" i="29"/>
  <c r="D6" i="29"/>
  <c r="D31" i="29"/>
  <c r="D56" i="29"/>
  <c r="E6" i="29"/>
  <c r="E31" i="29"/>
  <c r="E56" i="29"/>
  <c r="F6" i="29"/>
  <c r="F31" i="29"/>
  <c r="F56" i="29"/>
  <c r="G6" i="29"/>
  <c r="G31" i="29"/>
  <c r="G56" i="29"/>
  <c r="H6" i="29"/>
  <c r="H31" i="29"/>
  <c r="H56" i="29"/>
  <c r="I6" i="29"/>
  <c r="I31" i="29"/>
  <c r="I56" i="29"/>
  <c r="J6" i="29"/>
  <c r="J31" i="29"/>
  <c r="J56" i="29"/>
  <c r="B32" i="29"/>
  <c r="B57" i="29"/>
  <c r="C7" i="29"/>
  <c r="C32" i="29"/>
  <c r="C57" i="29"/>
  <c r="D7" i="29"/>
  <c r="D32" i="29"/>
  <c r="D57" i="29"/>
  <c r="E7" i="29"/>
  <c r="E32" i="29"/>
  <c r="E57" i="29"/>
  <c r="F7" i="29"/>
  <c r="F32" i="29"/>
  <c r="F57" i="29"/>
  <c r="G7" i="29"/>
  <c r="G32" i="29"/>
  <c r="G57" i="29"/>
  <c r="H7" i="29"/>
  <c r="H32" i="29"/>
  <c r="H57" i="29"/>
  <c r="I7" i="29"/>
  <c r="I32" i="29"/>
  <c r="I57" i="29"/>
  <c r="J7" i="29"/>
  <c r="J32" i="29"/>
  <c r="J57" i="29"/>
  <c r="B33" i="29"/>
  <c r="B58" i="29"/>
  <c r="C8" i="29"/>
  <c r="C33" i="29"/>
  <c r="C58" i="29"/>
  <c r="D8" i="29"/>
  <c r="D33" i="29"/>
  <c r="D58" i="29"/>
  <c r="E8" i="29"/>
  <c r="E33" i="29"/>
  <c r="E58" i="29"/>
  <c r="F8" i="29"/>
  <c r="F33" i="29"/>
  <c r="F58" i="29"/>
  <c r="G8" i="29"/>
  <c r="G33" i="29"/>
  <c r="G58" i="29"/>
  <c r="H8" i="29"/>
  <c r="H33" i="29"/>
  <c r="H58" i="29"/>
  <c r="I8" i="29"/>
  <c r="I33" i="29"/>
  <c r="I58" i="29"/>
  <c r="J8" i="29"/>
  <c r="J33" i="29"/>
  <c r="J58" i="29"/>
  <c r="B34" i="29"/>
  <c r="B59" i="29"/>
  <c r="C9" i="29"/>
  <c r="C34" i="29"/>
  <c r="C59" i="29"/>
  <c r="D9" i="29"/>
  <c r="D34" i="29"/>
  <c r="D59" i="29"/>
  <c r="E9" i="29"/>
  <c r="E34" i="29"/>
  <c r="E59" i="29"/>
  <c r="F9" i="29"/>
  <c r="F34" i="29"/>
  <c r="F59" i="29"/>
  <c r="G9" i="29"/>
  <c r="G34" i="29"/>
  <c r="G59" i="29"/>
  <c r="H9" i="29"/>
  <c r="H34" i="29"/>
  <c r="H59" i="29"/>
  <c r="I9" i="29"/>
  <c r="I34" i="29"/>
  <c r="I59" i="29"/>
  <c r="J9" i="29"/>
  <c r="J34" i="29"/>
  <c r="J59" i="29"/>
  <c r="B35" i="29"/>
  <c r="B60" i="29"/>
  <c r="C10" i="29"/>
  <c r="C35" i="29"/>
  <c r="C60" i="29"/>
  <c r="D10" i="29"/>
  <c r="D35" i="29"/>
  <c r="D60" i="29"/>
  <c r="E10" i="29"/>
  <c r="E35" i="29"/>
  <c r="E60" i="29"/>
  <c r="F10" i="29"/>
  <c r="F35" i="29"/>
  <c r="F60" i="29"/>
  <c r="G10" i="29"/>
  <c r="G35" i="29"/>
  <c r="G60" i="29"/>
  <c r="H10" i="29"/>
  <c r="H35" i="29"/>
  <c r="H60" i="29"/>
  <c r="I10" i="29"/>
  <c r="I35" i="29"/>
  <c r="I60" i="29"/>
  <c r="J10" i="29"/>
  <c r="J35" i="29"/>
  <c r="J60" i="29"/>
  <c r="B36" i="29"/>
  <c r="B61" i="29"/>
  <c r="C11" i="29"/>
  <c r="C36" i="29"/>
  <c r="C61" i="29"/>
  <c r="D11" i="29"/>
  <c r="D36" i="29"/>
  <c r="D61" i="29"/>
  <c r="E11" i="29"/>
  <c r="E36" i="29"/>
  <c r="E61" i="29"/>
  <c r="F11" i="29"/>
  <c r="F36" i="29"/>
  <c r="F61" i="29"/>
  <c r="G11" i="29"/>
  <c r="G36" i="29"/>
  <c r="G61" i="29"/>
  <c r="H11" i="29"/>
  <c r="H36" i="29"/>
  <c r="H61" i="29"/>
  <c r="I11" i="29"/>
  <c r="I36" i="29"/>
  <c r="I61" i="29"/>
  <c r="J11" i="29"/>
  <c r="J36" i="29"/>
  <c r="J61" i="29"/>
  <c r="B37" i="29"/>
  <c r="B62" i="29"/>
  <c r="C12" i="29"/>
  <c r="C37" i="29"/>
  <c r="C62" i="29"/>
  <c r="D12" i="29"/>
  <c r="D37" i="29"/>
  <c r="D62" i="29"/>
  <c r="E12" i="29"/>
  <c r="E37" i="29"/>
  <c r="E62" i="29"/>
  <c r="F12" i="29"/>
  <c r="F37" i="29"/>
  <c r="F62" i="29"/>
  <c r="G12" i="29"/>
  <c r="G37" i="29"/>
  <c r="G62" i="29"/>
  <c r="H12" i="29"/>
  <c r="H37" i="29"/>
  <c r="H62" i="29"/>
  <c r="I12" i="29"/>
  <c r="I37" i="29"/>
  <c r="I62" i="29"/>
  <c r="J12" i="29"/>
  <c r="J37" i="29"/>
  <c r="J62" i="29"/>
  <c r="B38" i="29"/>
  <c r="B63" i="29"/>
  <c r="C13" i="29"/>
  <c r="C38" i="29"/>
  <c r="C63" i="29"/>
  <c r="D13" i="29"/>
  <c r="D38" i="29"/>
  <c r="D63" i="29"/>
  <c r="E13" i="29"/>
  <c r="E38" i="29"/>
  <c r="E63" i="29"/>
  <c r="F13" i="29"/>
  <c r="F38" i="29"/>
  <c r="F63" i="29"/>
  <c r="G13" i="29"/>
  <c r="G38" i="29"/>
  <c r="G63" i="29"/>
  <c r="H13" i="29"/>
  <c r="H38" i="29"/>
  <c r="H63" i="29"/>
  <c r="I13" i="29"/>
  <c r="I38" i="29"/>
  <c r="I63" i="29"/>
  <c r="J13" i="29"/>
  <c r="J38" i="29"/>
  <c r="J63" i="29"/>
  <c r="B39" i="29"/>
  <c r="B64" i="29"/>
  <c r="C14" i="29"/>
  <c r="C39" i="29"/>
  <c r="C64" i="29"/>
  <c r="D14" i="29"/>
  <c r="D39" i="29"/>
  <c r="D64" i="29"/>
  <c r="E14" i="29"/>
  <c r="E39" i="29"/>
  <c r="E64" i="29"/>
  <c r="F14" i="29"/>
  <c r="F39" i="29"/>
  <c r="F64" i="29"/>
  <c r="G14" i="29"/>
  <c r="G39" i="29"/>
  <c r="G64" i="29"/>
  <c r="H14" i="29"/>
  <c r="H39" i="29"/>
  <c r="H64" i="29"/>
  <c r="I14" i="29"/>
  <c r="I39" i="29"/>
  <c r="I64" i="29"/>
  <c r="J14" i="29"/>
  <c r="J39" i="29"/>
  <c r="J64" i="29"/>
  <c r="B40" i="29"/>
  <c r="B65" i="29"/>
  <c r="C15" i="29"/>
  <c r="C40" i="29"/>
  <c r="C65" i="29"/>
  <c r="D15" i="29"/>
  <c r="D40" i="29"/>
  <c r="D65" i="29"/>
  <c r="E15" i="29"/>
  <c r="E40" i="29"/>
  <c r="E65" i="29"/>
  <c r="F15" i="29"/>
  <c r="F40" i="29"/>
  <c r="F65" i="29"/>
  <c r="G15" i="29"/>
  <c r="G40" i="29"/>
  <c r="G65" i="29"/>
  <c r="H15" i="29"/>
  <c r="H40" i="29"/>
  <c r="H65" i="29"/>
  <c r="I15" i="29"/>
  <c r="I40" i="29"/>
  <c r="I65" i="29"/>
  <c r="J15" i="29"/>
  <c r="J40" i="29"/>
  <c r="J65" i="29"/>
  <c r="B41" i="29"/>
  <c r="B66" i="29"/>
  <c r="C16" i="29"/>
  <c r="C41" i="29"/>
  <c r="C66" i="29"/>
  <c r="D16" i="29"/>
  <c r="D41" i="29"/>
  <c r="D66" i="29"/>
  <c r="E16" i="29"/>
  <c r="E41" i="29"/>
  <c r="E66" i="29"/>
  <c r="F16" i="29"/>
  <c r="F41" i="29"/>
  <c r="F66" i="29"/>
  <c r="G16" i="29"/>
  <c r="G41" i="29"/>
  <c r="G66" i="29"/>
  <c r="H16" i="29"/>
  <c r="H41" i="29"/>
  <c r="H66" i="29"/>
  <c r="I16" i="29"/>
  <c r="I41" i="29"/>
  <c r="I66" i="29"/>
  <c r="J16" i="29"/>
  <c r="J41" i="29"/>
  <c r="J66" i="29"/>
  <c r="B42" i="29"/>
  <c r="B67" i="29"/>
  <c r="C17" i="29"/>
  <c r="C42" i="29"/>
  <c r="C67" i="29"/>
  <c r="D17" i="29"/>
  <c r="D42" i="29"/>
  <c r="D67" i="29"/>
  <c r="E17" i="29"/>
  <c r="E42" i="29"/>
  <c r="E67" i="29"/>
  <c r="F17" i="29"/>
  <c r="F42" i="29"/>
  <c r="F67" i="29"/>
  <c r="G17" i="29"/>
  <c r="G42" i="29"/>
  <c r="G67" i="29"/>
  <c r="H17" i="29"/>
  <c r="H42" i="29"/>
  <c r="H67" i="29"/>
  <c r="I17" i="29"/>
  <c r="I42" i="29"/>
  <c r="I67" i="29"/>
  <c r="J17" i="29"/>
  <c r="J42" i="29"/>
  <c r="J67" i="29"/>
  <c r="B43" i="29"/>
  <c r="B68" i="29"/>
  <c r="C18" i="29"/>
  <c r="C43" i="29"/>
  <c r="C68" i="29"/>
  <c r="D18" i="29"/>
  <c r="D43" i="29"/>
  <c r="D68" i="29"/>
  <c r="E18" i="29"/>
  <c r="E43" i="29"/>
  <c r="E68" i="29"/>
  <c r="F18" i="29"/>
  <c r="F43" i="29"/>
  <c r="F68" i="29"/>
  <c r="G18" i="29"/>
  <c r="G43" i="29"/>
  <c r="G68" i="29"/>
  <c r="H18" i="29"/>
  <c r="H43" i="29"/>
  <c r="H68" i="29"/>
  <c r="I18" i="29"/>
  <c r="I43" i="29"/>
  <c r="I68" i="29"/>
  <c r="J18" i="29"/>
  <c r="J43" i="29"/>
  <c r="J68" i="29"/>
  <c r="B44" i="29"/>
  <c r="B69" i="29"/>
  <c r="C19" i="29"/>
  <c r="C44" i="29"/>
  <c r="C69" i="29"/>
  <c r="D19" i="29"/>
  <c r="D44" i="29"/>
  <c r="D69" i="29"/>
  <c r="E19" i="29"/>
  <c r="E44" i="29"/>
  <c r="E69" i="29"/>
  <c r="F19" i="29"/>
  <c r="F44" i="29"/>
  <c r="F69" i="29"/>
  <c r="G19" i="29"/>
  <c r="G44" i="29"/>
  <c r="G69" i="29"/>
  <c r="H19" i="29"/>
  <c r="H44" i="29"/>
  <c r="H69" i="29"/>
  <c r="I19" i="29"/>
  <c r="I44" i="29"/>
  <c r="I69" i="29"/>
  <c r="J19" i="29"/>
  <c r="J44" i="29"/>
  <c r="J69" i="29"/>
  <c r="B45" i="29"/>
  <c r="B70" i="29"/>
  <c r="C20" i="29"/>
  <c r="C45" i="29"/>
  <c r="C70" i="29"/>
  <c r="D20" i="29"/>
  <c r="D45" i="29"/>
  <c r="D70" i="29"/>
  <c r="E20" i="29"/>
  <c r="E45" i="29"/>
  <c r="E70" i="29"/>
  <c r="F20" i="29"/>
  <c r="F45" i="29"/>
  <c r="F70" i="29"/>
  <c r="G20" i="29"/>
  <c r="G45" i="29"/>
  <c r="G70" i="29"/>
  <c r="H20" i="29"/>
  <c r="H45" i="29"/>
  <c r="H70" i="29"/>
  <c r="I20" i="29"/>
  <c r="I45" i="29"/>
  <c r="I70" i="29"/>
  <c r="J20" i="29"/>
  <c r="J45" i="29"/>
  <c r="J70" i="29"/>
  <c r="B46" i="29"/>
  <c r="B71" i="29"/>
  <c r="C21" i="29"/>
  <c r="C46" i="29"/>
  <c r="C71" i="29"/>
  <c r="D21" i="29"/>
  <c r="D46" i="29"/>
  <c r="D71" i="29"/>
  <c r="E21" i="29"/>
  <c r="E46" i="29"/>
  <c r="E71" i="29"/>
  <c r="F21" i="29"/>
  <c r="F46" i="29"/>
  <c r="F71" i="29"/>
  <c r="G21" i="29"/>
  <c r="G46" i="29"/>
  <c r="G71" i="29"/>
  <c r="H21" i="29"/>
  <c r="H46" i="29"/>
  <c r="H71" i="29"/>
  <c r="I21" i="29"/>
  <c r="I46" i="29"/>
  <c r="I71" i="29"/>
  <c r="J21" i="29"/>
  <c r="J46" i="29"/>
  <c r="J71" i="29"/>
  <c r="B47" i="29"/>
  <c r="B72" i="29"/>
  <c r="C22" i="29"/>
  <c r="C47" i="29"/>
  <c r="C72" i="29"/>
  <c r="D22" i="29"/>
  <c r="D47" i="29"/>
  <c r="D72" i="29"/>
  <c r="E22" i="29"/>
  <c r="E47" i="29"/>
  <c r="E72" i="29"/>
  <c r="F22" i="29"/>
  <c r="F47" i="29"/>
  <c r="F72" i="29"/>
  <c r="G22" i="29"/>
  <c r="G47" i="29"/>
  <c r="G72" i="29"/>
  <c r="H22" i="29"/>
  <c r="H47" i="29"/>
  <c r="H72" i="29"/>
  <c r="I22" i="29"/>
  <c r="I47" i="29"/>
  <c r="I72" i="29"/>
  <c r="J22" i="29"/>
  <c r="J47" i="29"/>
  <c r="J72" i="29"/>
  <c r="B48" i="29"/>
  <c r="B73" i="29"/>
  <c r="C23" i="29"/>
  <c r="C48" i="29"/>
  <c r="C73" i="29"/>
  <c r="D23" i="29"/>
  <c r="D48" i="29"/>
  <c r="D73" i="29"/>
  <c r="E23" i="29"/>
  <c r="E48" i="29"/>
  <c r="E73" i="29"/>
  <c r="F23" i="29"/>
  <c r="F48" i="29"/>
  <c r="F73" i="29"/>
  <c r="G23" i="29"/>
  <c r="G48" i="29"/>
  <c r="G73" i="29"/>
  <c r="H23" i="29"/>
  <c r="H48" i="29"/>
  <c r="H73" i="29"/>
  <c r="I23" i="29"/>
  <c r="I48" i="29"/>
  <c r="I73" i="29"/>
  <c r="J23" i="29"/>
  <c r="J48" i="29"/>
  <c r="J73" i="29"/>
  <c r="B49" i="29"/>
  <c r="B74" i="29"/>
  <c r="C24" i="29"/>
  <c r="C49" i="29"/>
  <c r="C74" i="29"/>
  <c r="D24" i="29"/>
  <c r="D49" i="29"/>
  <c r="D74" i="29"/>
  <c r="E24" i="29"/>
  <c r="E49" i="29"/>
  <c r="E74" i="29"/>
  <c r="F24" i="29"/>
  <c r="F49" i="29"/>
  <c r="F74" i="29"/>
  <c r="G24" i="29"/>
  <c r="G49" i="29"/>
  <c r="G74" i="29"/>
  <c r="H24" i="29"/>
  <c r="H49" i="29"/>
  <c r="H74" i="29"/>
  <c r="I24" i="29"/>
  <c r="I49" i="29"/>
  <c r="I74" i="29"/>
  <c r="J24" i="29"/>
  <c r="J49" i="29"/>
  <c r="J74" i="29"/>
  <c r="B23" i="29"/>
  <c r="B22" i="29"/>
  <c r="B20" i="29"/>
  <c r="B21" i="29"/>
  <c r="B19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24" i="29"/>
  <c r="B6" i="29"/>
  <c r="B5" i="29"/>
  <c r="B4" i="29"/>
  <c r="A55" i="29"/>
  <c r="A56" i="29"/>
  <c r="A57" i="29"/>
  <c r="A58" i="29"/>
  <c r="A59" i="29"/>
  <c r="A60" i="29"/>
  <c r="A61" i="29"/>
  <c r="A62" i="29"/>
  <c r="A63" i="29"/>
  <c r="A64" i="29"/>
  <c r="A65" i="29"/>
  <c r="A66" i="29"/>
  <c r="A67" i="29"/>
  <c r="A68" i="29"/>
  <c r="A69" i="29"/>
  <c r="A70" i="29"/>
  <c r="A71" i="29"/>
  <c r="A72" i="29"/>
  <c r="A73" i="29"/>
  <c r="A74" i="29"/>
  <c r="A75" i="29"/>
  <c r="A54" i="29"/>
  <c r="A50" i="29"/>
  <c r="A49" i="29"/>
  <c r="A30" i="29"/>
  <c r="A31" i="29"/>
  <c r="A32" i="29"/>
  <c r="A33" i="29"/>
  <c r="A34" i="29"/>
  <c r="A35" i="29"/>
  <c r="A36" i="29"/>
  <c r="A37" i="29"/>
  <c r="A38" i="29"/>
  <c r="A39" i="29"/>
  <c r="A40" i="29"/>
  <c r="A41" i="29"/>
  <c r="A42" i="29"/>
  <c r="A43" i="29"/>
  <c r="A44" i="29"/>
  <c r="A45" i="29"/>
  <c r="A46" i="29"/>
  <c r="A47" i="29"/>
  <c r="A48" i="29"/>
  <c r="A29" i="29"/>
  <c r="G25" i="29" l="1"/>
  <c r="C25" i="29"/>
  <c r="K5" i="29"/>
  <c r="K17" i="29"/>
  <c r="K13" i="29"/>
  <c r="K9" i="29"/>
  <c r="K21" i="29"/>
  <c r="K66" i="29"/>
  <c r="K74" i="29"/>
  <c r="K68" i="29"/>
  <c r="K64" i="29"/>
  <c r="H25" i="29"/>
  <c r="K60" i="29"/>
  <c r="F75" i="29"/>
  <c r="B75" i="29"/>
  <c r="K45" i="29"/>
  <c r="K41" i="29"/>
  <c r="K37" i="29"/>
  <c r="I25" i="29"/>
  <c r="G75" i="29"/>
  <c r="F50" i="29"/>
  <c r="E25" i="29"/>
  <c r="K29" i="29"/>
  <c r="K24" i="29"/>
  <c r="K15" i="29"/>
  <c r="K11" i="29"/>
  <c r="K7" i="29"/>
  <c r="K22" i="29"/>
  <c r="K73" i="29"/>
  <c r="K47" i="29"/>
  <c r="K71" i="29"/>
  <c r="K20" i="29"/>
  <c r="K69" i="29"/>
  <c r="K43" i="29"/>
  <c r="K67" i="29"/>
  <c r="K16" i="29"/>
  <c r="K65" i="29"/>
  <c r="K39" i="29"/>
  <c r="K63" i="29"/>
  <c r="K12" i="29"/>
  <c r="K61" i="29"/>
  <c r="K35" i="29"/>
  <c r="K59" i="29"/>
  <c r="K8" i="29"/>
  <c r="K57" i="29"/>
  <c r="K31" i="29"/>
  <c r="I50" i="29"/>
  <c r="E50" i="29"/>
  <c r="K55" i="29"/>
  <c r="J25" i="29"/>
  <c r="H75" i="29"/>
  <c r="G50" i="29"/>
  <c r="F25" i="29"/>
  <c r="D75" i="29"/>
  <c r="C50" i="29"/>
  <c r="K72" i="29"/>
  <c r="K70" i="29"/>
  <c r="K62" i="29"/>
  <c r="K58" i="29"/>
  <c r="K56" i="29"/>
  <c r="J75" i="29"/>
  <c r="D25" i="29"/>
  <c r="K6" i="29"/>
  <c r="K49" i="29"/>
  <c r="K33" i="29"/>
  <c r="J50" i="29"/>
  <c r="C75" i="29"/>
  <c r="B25" i="29"/>
  <c r="K18" i="29"/>
  <c r="K14" i="29"/>
  <c r="K10" i="29"/>
  <c r="K19" i="29"/>
  <c r="K23" i="29"/>
  <c r="K48" i="29"/>
  <c r="K46" i="29"/>
  <c r="K44" i="29"/>
  <c r="K42" i="29"/>
  <c r="K40" i="29"/>
  <c r="K38" i="29"/>
  <c r="K36" i="29"/>
  <c r="K34" i="29"/>
  <c r="K32" i="29"/>
  <c r="K30" i="29"/>
  <c r="I75" i="29"/>
  <c r="H50" i="29"/>
  <c r="E75" i="29"/>
  <c r="D50" i="29"/>
  <c r="K25" i="29"/>
  <c r="K4" i="29"/>
  <c r="B50" i="29"/>
  <c r="K54" i="29"/>
  <c r="J45" i="28"/>
  <c r="J46" i="28"/>
  <c r="J47" i="28"/>
  <c r="J48" i="28"/>
  <c r="J49" i="28"/>
  <c r="F45" i="28"/>
  <c r="G45" i="28"/>
  <c r="H45" i="28"/>
  <c r="I45" i="28" s="1"/>
  <c r="F46" i="28"/>
  <c r="G46" i="28"/>
  <c r="H46" i="28"/>
  <c r="I46" i="28" s="1"/>
  <c r="F47" i="28"/>
  <c r="G47" i="28"/>
  <c r="H47" i="28"/>
  <c r="I47" i="28" s="1"/>
  <c r="F48" i="28"/>
  <c r="G48" i="28"/>
  <c r="H48" i="28"/>
  <c r="I48" i="28" s="1"/>
  <c r="F49" i="28"/>
  <c r="G49" i="28"/>
  <c r="H49" i="28"/>
  <c r="I49" i="28" s="1"/>
  <c r="K75" i="29" l="1"/>
  <c r="K50" i="29"/>
  <c r="J49" i="27"/>
  <c r="H49" i="27"/>
  <c r="I49" i="27" s="1"/>
  <c r="G49" i="27"/>
  <c r="F49" i="27"/>
  <c r="J48" i="27" l="1"/>
  <c r="H48" i="27"/>
  <c r="I48" i="27" s="1"/>
  <c r="G48" i="27"/>
  <c r="F48" i="27"/>
  <c r="F45" i="27" l="1"/>
  <c r="G45" i="27"/>
  <c r="H45" i="27"/>
  <c r="I45" i="27" s="1"/>
  <c r="J45" i="27"/>
  <c r="F46" i="27"/>
  <c r="G46" i="27"/>
  <c r="H46" i="27"/>
  <c r="I46" i="27" s="1"/>
  <c r="J46" i="27"/>
  <c r="F47" i="27"/>
  <c r="G47" i="27"/>
  <c r="H47" i="27"/>
  <c r="I47" i="27" s="1"/>
  <c r="J47" i="27"/>
  <c r="J33" i="27"/>
  <c r="C2" i="28" l="1"/>
  <c r="J50" i="28" l="1"/>
  <c r="H50" i="28"/>
  <c r="G50" i="28"/>
  <c r="F50" i="28"/>
  <c r="J44" i="28"/>
  <c r="H44" i="28"/>
  <c r="G44" i="28"/>
  <c r="F44" i="28"/>
  <c r="J43" i="28"/>
  <c r="H43" i="28"/>
  <c r="G43" i="28"/>
  <c r="F43" i="28"/>
  <c r="J42" i="28"/>
  <c r="H42" i="28"/>
  <c r="G42" i="28"/>
  <c r="F42" i="28"/>
  <c r="J41" i="28"/>
  <c r="H41" i="28"/>
  <c r="G41" i="28"/>
  <c r="F41" i="28"/>
  <c r="J40" i="28"/>
  <c r="H40" i="28"/>
  <c r="G40" i="28"/>
  <c r="F40" i="28"/>
  <c r="J39" i="28"/>
  <c r="H39" i="28"/>
  <c r="G39" i="28"/>
  <c r="F39" i="28"/>
  <c r="J38" i="28"/>
  <c r="H38" i="28"/>
  <c r="G38" i="28"/>
  <c r="F38" i="28"/>
  <c r="J37" i="28"/>
  <c r="H37" i="28"/>
  <c r="G37" i="28"/>
  <c r="F37" i="28"/>
  <c r="J36" i="28"/>
  <c r="H36" i="28"/>
  <c r="G36" i="28"/>
  <c r="F36" i="28"/>
  <c r="J35" i="28"/>
  <c r="H35" i="28"/>
  <c r="G35" i="28"/>
  <c r="F35" i="28"/>
  <c r="J34" i="28"/>
  <c r="H34" i="28"/>
  <c r="G34" i="28"/>
  <c r="F34" i="28"/>
  <c r="J33" i="28"/>
  <c r="H33" i="28"/>
  <c r="G33" i="28"/>
  <c r="F33" i="28"/>
  <c r="J32" i="28"/>
  <c r="H32" i="28"/>
  <c r="I32" i="28" s="1"/>
  <c r="G32" i="28"/>
  <c r="F32" i="28"/>
  <c r="J31" i="28"/>
  <c r="H31" i="28"/>
  <c r="I31" i="28" s="1"/>
  <c r="G31" i="28"/>
  <c r="F31" i="28"/>
  <c r="J30" i="28"/>
  <c r="H30" i="28"/>
  <c r="I30" i="28" s="1"/>
  <c r="G30" i="28"/>
  <c r="F30" i="28"/>
  <c r="J29" i="28"/>
  <c r="H29" i="28"/>
  <c r="I29" i="28" s="1"/>
  <c r="G29" i="28"/>
  <c r="F29" i="28"/>
  <c r="J28" i="28"/>
  <c r="H28" i="28"/>
  <c r="I28" i="28" s="1"/>
  <c r="G28" i="28"/>
  <c r="F28" i="28"/>
  <c r="J26" i="28"/>
  <c r="H26" i="28"/>
  <c r="I26" i="28" s="1"/>
  <c r="G26" i="28"/>
  <c r="F26" i="28"/>
  <c r="J25" i="28"/>
  <c r="H25" i="28"/>
  <c r="I25" i="28" s="1"/>
  <c r="G25" i="28"/>
  <c r="F25" i="28"/>
  <c r="J24" i="28"/>
  <c r="H24" i="28"/>
  <c r="I24" i="28" s="1"/>
  <c r="G24" i="28"/>
  <c r="F24" i="28"/>
  <c r="J23" i="28"/>
  <c r="H23" i="28"/>
  <c r="I23" i="28" s="1"/>
  <c r="G23" i="28"/>
  <c r="F23" i="28"/>
  <c r="J22" i="28"/>
  <c r="H22" i="28"/>
  <c r="I22" i="28" s="1"/>
  <c r="G22" i="28"/>
  <c r="F22" i="28"/>
  <c r="J21" i="28"/>
  <c r="H21" i="28"/>
  <c r="I21" i="28" s="1"/>
  <c r="G21" i="28"/>
  <c r="F21" i="28"/>
  <c r="J20" i="28"/>
  <c r="H20" i="28"/>
  <c r="I20" i="28" s="1"/>
  <c r="G20" i="28"/>
  <c r="F20" i="28"/>
  <c r="J19" i="28"/>
  <c r="H19" i="28"/>
  <c r="I19" i="28" s="1"/>
  <c r="G19" i="28"/>
  <c r="F19" i="28"/>
  <c r="J18" i="28"/>
  <c r="H18" i="28"/>
  <c r="I18" i="28" s="1"/>
  <c r="G18" i="28"/>
  <c r="F18" i="28"/>
  <c r="J17" i="28"/>
  <c r="H17" i="28"/>
  <c r="I17" i="28" s="1"/>
  <c r="G17" i="28"/>
  <c r="F17" i="28"/>
  <c r="J16" i="28"/>
  <c r="H16" i="28"/>
  <c r="I16" i="28" s="1"/>
  <c r="G16" i="28"/>
  <c r="F16" i="28"/>
  <c r="J15" i="28"/>
  <c r="H15" i="28"/>
  <c r="I15" i="28" s="1"/>
  <c r="G15" i="28"/>
  <c r="F15" i="28"/>
  <c r="J14" i="28"/>
  <c r="H14" i="28"/>
  <c r="I14" i="28" s="1"/>
  <c r="G14" i="28"/>
  <c r="F14" i="28"/>
  <c r="J13" i="28"/>
  <c r="H13" i="28"/>
  <c r="I13" i="28" s="1"/>
  <c r="G13" i="28"/>
  <c r="F13" i="28"/>
  <c r="J12" i="28"/>
  <c r="H12" i="28"/>
  <c r="G12" i="28"/>
  <c r="F12" i="28"/>
  <c r="J11" i="28"/>
  <c r="H11" i="28"/>
  <c r="I11" i="28" s="1"/>
  <c r="G11" i="28"/>
  <c r="F11" i="28"/>
  <c r="J10" i="28"/>
  <c r="H10" i="28"/>
  <c r="I10" i="28" s="1"/>
  <c r="G10" i="28"/>
  <c r="F10" i="28"/>
  <c r="J9" i="28"/>
  <c r="H9" i="28"/>
  <c r="I9" i="28" s="1"/>
  <c r="G9" i="28"/>
  <c r="F9" i="28"/>
  <c r="J8" i="28"/>
  <c r="H8" i="28"/>
  <c r="G8" i="28"/>
  <c r="F8" i="28"/>
  <c r="J7" i="28"/>
  <c r="H7" i="28"/>
  <c r="I7" i="28" s="1"/>
  <c r="G7" i="28"/>
  <c r="F7" i="28"/>
  <c r="J6" i="28"/>
  <c r="H6" i="28"/>
  <c r="I6" i="28" s="1"/>
  <c r="G6" i="28"/>
  <c r="F6" i="28"/>
  <c r="J5" i="28"/>
  <c r="H5" i="28"/>
  <c r="G5" i="28"/>
  <c r="F5" i="28"/>
  <c r="J50" i="27"/>
  <c r="H50" i="27"/>
  <c r="I50" i="27" s="1"/>
  <c r="G50" i="27"/>
  <c r="F50" i="27"/>
  <c r="J44" i="27"/>
  <c r="H44" i="27"/>
  <c r="I44" i="27" s="1"/>
  <c r="G44" i="27"/>
  <c r="F44" i="27"/>
  <c r="J43" i="27"/>
  <c r="H43" i="27"/>
  <c r="I43" i="27" s="1"/>
  <c r="G43" i="27"/>
  <c r="F43" i="27"/>
  <c r="J42" i="27"/>
  <c r="H42" i="27"/>
  <c r="I42" i="27" s="1"/>
  <c r="G42" i="27"/>
  <c r="F42" i="27"/>
  <c r="J41" i="27"/>
  <c r="H41" i="27"/>
  <c r="I41" i="27" s="1"/>
  <c r="G41" i="27"/>
  <c r="F41" i="27"/>
  <c r="J40" i="27"/>
  <c r="H40" i="27"/>
  <c r="I40" i="27" s="1"/>
  <c r="G40" i="27"/>
  <c r="F40" i="27"/>
  <c r="J39" i="27"/>
  <c r="H39" i="27"/>
  <c r="I39" i="27" s="1"/>
  <c r="G39" i="27"/>
  <c r="F39" i="27"/>
  <c r="J38" i="27"/>
  <c r="H38" i="27"/>
  <c r="I38" i="27" s="1"/>
  <c r="G38" i="27"/>
  <c r="F38" i="27"/>
  <c r="J37" i="27"/>
  <c r="H37" i="27"/>
  <c r="I37" i="27" s="1"/>
  <c r="G37" i="27"/>
  <c r="F37" i="27"/>
  <c r="J36" i="27"/>
  <c r="H36" i="27"/>
  <c r="I36" i="27" s="1"/>
  <c r="G36" i="27"/>
  <c r="F36" i="27"/>
  <c r="J35" i="27"/>
  <c r="H35" i="27"/>
  <c r="I35" i="27" s="1"/>
  <c r="G35" i="27"/>
  <c r="F35" i="27"/>
  <c r="J34" i="27"/>
  <c r="H34" i="27"/>
  <c r="I34" i="27" s="1"/>
  <c r="G34" i="27"/>
  <c r="F34" i="27"/>
  <c r="H33" i="27"/>
  <c r="I33" i="27" s="1"/>
  <c r="G33" i="27"/>
  <c r="F33" i="27"/>
  <c r="J32" i="27"/>
  <c r="H32" i="27"/>
  <c r="I32" i="27" s="1"/>
  <c r="G32" i="27"/>
  <c r="F32" i="27"/>
  <c r="J31" i="27"/>
  <c r="H31" i="27"/>
  <c r="I31" i="27" s="1"/>
  <c r="G31" i="27"/>
  <c r="F31" i="27"/>
  <c r="J30" i="27"/>
  <c r="H30" i="27"/>
  <c r="I30" i="27" s="1"/>
  <c r="G30" i="27"/>
  <c r="F30" i="27"/>
  <c r="J29" i="27"/>
  <c r="H29" i="27"/>
  <c r="I29" i="27" s="1"/>
  <c r="G29" i="27"/>
  <c r="F29" i="27"/>
  <c r="J28" i="27"/>
  <c r="H28" i="27"/>
  <c r="I28" i="27" s="1"/>
  <c r="G28" i="27"/>
  <c r="F28" i="27"/>
  <c r="J26" i="27"/>
  <c r="H26" i="27"/>
  <c r="I26" i="27" s="1"/>
  <c r="G26" i="27"/>
  <c r="F26" i="27"/>
  <c r="J25" i="27"/>
  <c r="H25" i="27"/>
  <c r="I25" i="27" s="1"/>
  <c r="G25" i="27"/>
  <c r="F25" i="27"/>
  <c r="J24" i="27"/>
  <c r="H24" i="27"/>
  <c r="I24" i="27" s="1"/>
  <c r="G24" i="27"/>
  <c r="F24" i="27"/>
  <c r="J23" i="27"/>
  <c r="H23" i="27"/>
  <c r="I23" i="27" s="1"/>
  <c r="G23" i="27"/>
  <c r="F23" i="27"/>
  <c r="J22" i="27"/>
  <c r="H22" i="27"/>
  <c r="I22" i="27" s="1"/>
  <c r="G22" i="27"/>
  <c r="F22" i="27"/>
  <c r="J21" i="27"/>
  <c r="H21" i="27"/>
  <c r="I21" i="27" s="1"/>
  <c r="G21" i="27"/>
  <c r="F21" i="27"/>
  <c r="J20" i="27"/>
  <c r="H20" i="27"/>
  <c r="I20" i="27" s="1"/>
  <c r="G20" i="27"/>
  <c r="F20" i="27"/>
  <c r="J19" i="27"/>
  <c r="H19" i="27"/>
  <c r="I19" i="27" s="1"/>
  <c r="G19" i="27"/>
  <c r="F19" i="27"/>
  <c r="J18" i="27"/>
  <c r="H18" i="27"/>
  <c r="I18" i="27" s="1"/>
  <c r="G18" i="27"/>
  <c r="F18" i="27"/>
  <c r="J17" i="27"/>
  <c r="H17" i="27"/>
  <c r="I17" i="27" s="1"/>
  <c r="G17" i="27"/>
  <c r="F17" i="27"/>
  <c r="J16" i="27"/>
  <c r="H16" i="27"/>
  <c r="I16" i="27" s="1"/>
  <c r="G16" i="27"/>
  <c r="F16" i="27"/>
  <c r="J15" i="27"/>
  <c r="H15" i="27"/>
  <c r="I15" i="27" s="1"/>
  <c r="G15" i="27"/>
  <c r="F15" i="27"/>
  <c r="J14" i="27"/>
  <c r="H14" i="27"/>
  <c r="I14" i="27" s="1"/>
  <c r="G14" i="27"/>
  <c r="F14" i="27"/>
  <c r="J13" i="27"/>
  <c r="H13" i="27"/>
  <c r="I13" i="27" s="1"/>
  <c r="G13" i="27"/>
  <c r="F13" i="27"/>
  <c r="J12" i="27"/>
  <c r="H12" i="27"/>
  <c r="I12" i="27" s="1"/>
  <c r="G12" i="27"/>
  <c r="F12" i="27"/>
  <c r="J11" i="27"/>
  <c r="H11" i="27"/>
  <c r="I11" i="27" s="1"/>
  <c r="G11" i="27"/>
  <c r="F11" i="27"/>
  <c r="J10" i="27"/>
  <c r="H10" i="27"/>
  <c r="I10" i="27" s="1"/>
  <c r="G10" i="27"/>
  <c r="F10" i="27"/>
  <c r="J9" i="27"/>
  <c r="H9" i="27"/>
  <c r="I9" i="27" s="1"/>
  <c r="G9" i="27"/>
  <c r="F9" i="27"/>
  <c r="J8" i="27"/>
  <c r="H8" i="27"/>
  <c r="I8" i="27" s="1"/>
  <c r="G8" i="27"/>
  <c r="F8" i="27"/>
  <c r="J7" i="27"/>
  <c r="H7" i="27"/>
  <c r="I7" i="27" s="1"/>
  <c r="G7" i="27"/>
  <c r="F7" i="27"/>
  <c r="J6" i="27"/>
  <c r="H6" i="27"/>
  <c r="I6" i="27" s="1"/>
  <c r="G6" i="27"/>
  <c r="F6" i="27"/>
  <c r="J5" i="27"/>
  <c r="H5" i="27"/>
  <c r="I5" i="27" s="1"/>
  <c r="G5" i="27"/>
  <c r="F5" i="27"/>
  <c r="I33" i="28" l="1"/>
  <c r="I34" i="28"/>
  <c r="I35" i="28"/>
  <c r="I36" i="28"/>
  <c r="I37" i="28"/>
  <c r="I39" i="28"/>
  <c r="I40" i="28"/>
  <c r="I41" i="28"/>
  <c r="I42" i="28"/>
  <c r="I43" i="28"/>
  <c r="I44" i="28"/>
  <c r="I50" i="28"/>
  <c r="I38" i="28"/>
  <c r="I8" i="28"/>
  <c r="I12" i="28"/>
  <c r="I5" i="28"/>
  <c r="F27" i="28"/>
  <c r="G27" i="28"/>
  <c r="H4" i="28"/>
  <c r="J4" i="28"/>
  <c r="J51" i="28" s="1"/>
  <c r="F4" i="28"/>
  <c r="J27" i="28"/>
  <c r="H27" i="28"/>
  <c r="G4" i="28"/>
  <c r="I27" i="28"/>
  <c r="J4" i="27"/>
  <c r="J27" i="27"/>
  <c r="C2" i="27"/>
  <c r="F51" i="28" l="1"/>
  <c r="J51" i="27"/>
  <c r="G51" i="28"/>
  <c r="I4" i="28"/>
  <c r="I51" i="28" s="1"/>
  <c r="I4" i="27"/>
  <c r="H51" i="28"/>
  <c r="I27" i="27"/>
  <c r="G4" i="27"/>
  <c r="H4" i="27"/>
  <c r="G27" i="27"/>
  <c r="F27" i="27"/>
  <c r="F4" i="27"/>
  <c r="H27" i="27"/>
  <c r="H51" i="27" l="1"/>
  <c r="F51" i="27"/>
  <c r="I51" i="27"/>
  <c r="G51" i="27"/>
</calcChain>
</file>

<file path=xl/sharedStrings.xml><?xml version="1.0" encoding="utf-8"?>
<sst xmlns="http://schemas.openxmlformats.org/spreadsheetml/2006/main" count="448" uniqueCount="180">
  <si>
    <t>施設名</t>
    <rPh sb="0" eb="2">
      <t>シセツ</t>
    </rPh>
    <rPh sb="2" eb="3">
      <t>メイ</t>
    </rPh>
    <phoneticPr fontId="2"/>
  </si>
  <si>
    <t>合　計</t>
    <rPh sb="0" eb="1">
      <t>アイ</t>
    </rPh>
    <rPh sb="2" eb="3">
      <t>ケイ</t>
    </rPh>
    <phoneticPr fontId="2"/>
  </si>
  <si>
    <t>延べ利用者数
(人)</t>
    <rPh sb="0" eb="1">
      <t>ノ</t>
    </rPh>
    <rPh sb="2" eb="4">
      <t>リヨウ</t>
    </rPh>
    <rPh sb="4" eb="5">
      <t>シャ</t>
    </rPh>
    <rPh sb="5" eb="6">
      <t>スウ</t>
    </rPh>
    <rPh sb="8" eb="9">
      <t>ニン</t>
    </rPh>
    <phoneticPr fontId="2"/>
  </si>
  <si>
    <t>実利用者数
(人)</t>
    <rPh sb="0" eb="1">
      <t>ジツ</t>
    </rPh>
    <rPh sb="1" eb="3">
      <t>リヨウ</t>
    </rPh>
    <rPh sb="3" eb="4">
      <t>シャ</t>
    </rPh>
    <rPh sb="4" eb="5">
      <t>スウ</t>
    </rPh>
    <rPh sb="7" eb="8">
      <t>ニン</t>
    </rPh>
    <phoneticPr fontId="2"/>
  </si>
  <si>
    <t>前月比
（実利用者）</t>
    <rPh sb="0" eb="2">
      <t>ゼンゲツ</t>
    </rPh>
    <rPh sb="2" eb="3">
      <t>ヒ</t>
    </rPh>
    <rPh sb="5" eb="6">
      <t>ジツ</t>
    </rPh>
    <rPh sb="6" eb="9">
      <t>リヨウシャ</t>
    </rPh>
    <phoneticPr fontId="2"/>
  </si>
  <si>
    <t>前年3月
実利用者</t>
    <rPh sb="0" eb="2">
      <t>ゼンネン</t>
    </rPh>
    <rPh sb="3" eb="4">
      <t>ツキ</t>
    </rPh>
    <rPh sb="5" eb="6">
      <t>ジツ</t>
    </rPh>
    <rPh sb="6" eb="9">
      <t>リヨウシャ</t>
    </rPh>
    <phoneticPr fontId="2"/>
  </si>
  <si>
    <t>ナイスアリーナ</t>
    <phoneticPr fontId="2"/>
  </si>
  <si>
    <t>AP名</t>
    <rPh sb="2" eb="3">
      <t>メイ</t>
    </rPh>
    <phoneticPr fontId="2"/>
  </si>
  <si>
    <t>W01AP001</t>
  </si>
  <si>
    <t>W01AP002</t>
  </si>
  <si>
    <t>W01AP003</t>
  </si>
  <si>
    <t>W01AP004</t>
  </si>
  <si>
    <t>W01AP005</t>
  </si>
  <si>
    <t>W01AP006</t>
  </si>
  <si>
    <t>W01AP007</t>
  </si>
  <si>
    <t>W01AP008</t>
  </si>
  <si>
    <t>W01AP009</t>
  </si>
  <si>
    <t>W01AP010</t>
  </si>
  <si>
    <t>W01AP011</t>
  </si>
  <si>
    <t>W01AP012</t>
  </si>
  <si>
    <t>W01AP013</t>
  </si>
  <si>
    <t>W01AP014</t>
  </si>
  <si>
    <t>W01AP015</t>
  </si>
  <si>
    <t>W01AP016</t>
  </si>
  <si>
    <t>W01AP017</t>
  </si>
  <si>
    <t>W01AP018</t>
  </si>
  <si>
    <t>W01AP019</t>
  </si>
  <si>
    <t>W01AP020</t>
  </si>
  <si>
    <t>W01AP021</t>
  </si>
  <si>
    <t>W01AP022</t>
  </si>
  <si>
    <t>W02AP001</t>
    <phoneticPr fontId="2"/>
  </si>
  <si>
    <t>W02AP002</t>
  </si>
  <si>
    <t>W02AP003</t>
  </si>
  <si>
    <t>W02AP004</t>
  </si>
  <si>
    <t>W03AP001</t>
    <phoneticPr fontId="2"/>
  </si>
  <si>
    <t>W16AP001</t>
    <phoneticPr fontId="2"/>
  </si>
  <si>
    <t>W04AP001</t>
    <phoneticPr fontId="2"/>
  </si>
  <si>
    <t>W05AP001</t>
    <phoneticPr fontId="2"/>
  </si>
  <si>
    <t>W06AP001</t>
    <phoneticPr fontId="2"/>
  </si>
  <si>
    <t>W07AP001</t>
    <phoneticPr fontId="2"/>
  </si>
  <si>
    <t>W08AP001</t>
    <phoneticPr fontId="2"/>
  </si>
  <si>
    <t>W09AP001</t>
    <phoneticPr fontId="2"/>
  </si>
  <si>
    <t>W10AP001</t>
    <phoneticPr fontId="2"/>
  </si>
  <si>
    <t>W11AP001</t>
    <phoneticPr fontId="2"/>
  </si>
  <si>
    <t>W12AP001</t>
    <phoneticPr fontId="2"/>
  </si>
  <si>
    <t>W13AP001</t>
    <phoneticPr fontId="2"/>
  </si>
  <si>
    <t>W14AP001</t>
    <phoneticPr fontId="2"/>
  </si>
  <si>
    <t>W15AP001</t>
    <phoneticPr fontId="2"/>
  </si>
  <si>
    <t>予備機（情報管理課）</t>
    <rPh sb="0" eb="3">
      <t>ヨビキ</t>
    </rPh>
    <rPh sb="4" eb="6">
      <t>ジョウホウ</t>
    </rPh>
    <rPh sb="6" eb="9">
      <t>カンリカ</t>
    </rPh>
    <phoneticPr fontId="2"/>
  </si>
  <si>
    <t>岩城総合体育館</t>
    <rPh sb="0" eb="2">
      <t>イワキ</t>
    </rPh>
    <rPh sb="2" eb="4">
      <t>ソウゴウ</t>
    </rPh>
    <rPh sb="4" eb="7">
      <t>タイイクカン</t>
    </rPh>
    <phoneticPr fontId="2"/>
  </si>
  <si>
    <t>有鄰館</t>
    <rPh sb="0" eb="1">
      <t>ユウ</t>
    </rPh>
    <rPh sb="1" eb="3">
      <t>リンカン</t>
    </rPh>
    <phoneticPr fontId="2"/>
  </si>
  <si>
    <t>松ヶ崎出張所</t>
    <rPh sb="0" eb="3">
      <t>マツガサキ</t>
    </rPh>
    <rPh sb="3" eb="6">
      <t>シュッチョウショ</t>
    </rPh>
    <phoneticPr fontId="2"/>
  </si>
  <si>
    <t>北内越公民館</t>
    <rPh sb="0" eb="1">
      <t>キタ</t>
    </rPh>
    <rPh sb="1" eb="3">
      <t>ウテツ</t>
    </rPh>
    <rPh sb="3" eb="6">
      <t>コウミンカン</t>
    </rPh>
    <phoneticPr fontId="2"/>
  </si>
  <si>
    <t>南内越公民館</t>
    <rPh sb="0" eb="1">
      <t>ミナミ</t>
    </rPh>
    <rPh sb="1" eb="3">
      <t>ウテツ</t>
    </rPh>
    <rPh sb="3" eb="6">
      <t>コウミンカン</t>
    </rPh>
    <phoneticPr fontId="2"/>
  </si>
  <si>
    <t>小友公民館</t>
    <rPh sb="0" eb="2">
      <t>オトモ</t>
    </rPh>
    <rPh sb="2" eb="5">
      <t>コウミンカン</t>
    </rPh>
    <phoneticPr fontId="2"/>
  </si>
  <si>
    <t>ウッディホールこだま</t>
    <phoneticPr fontId="2"/>
  </si>
  <si>
    <t>子吉公民館</t>
    <rPh sb="0" eb="2">
      <t>コヨシ</t>
    </rPh>
    <rPh sb="2" eb="5">
      <t>コウミンカン</t>
    </rPh>
    <phoneticPr fontId="2"/>
  </si>
  <si>
    <t>亀田出張所</t>
    <rPh sb="0" eb="2">
      <t>カメダ</t>
    </rPh>
    <rPh sb="2" eb="5">
      <t>シュッチョウショ</t>
    </rPh>
    <phoneticPr fontId="2"/>
  </si>
  <si>
    <t>下川大内出張所</t>
    <rPh sb="0" eb="2">
      <t>シモカワ</t>
    </rPh>
    <rPh sb="2" eb="4">
      <t>オオウチ</t>
    </rPh>
    <rPh sb="4" eb="7">
      <t>シュッチョウショ</t>
    </rPh>
    <phoneticPr fontId="2"/>
  </si>
  <si>
    <t>上川大内出張所</t>
    <rPh sb="0" eb="2">
      <t>カミカワ</t>
    </rPh>
    <rPh sb="2" eb="4">
      <t>オオウチ</t>
    </rPh>
    <rPh sb="4" eb="7">
      <t>シュッチョウショ</t>
    </rPh>
    <phoneticPr fontId="2"/>
  </si>
  <si>
    <t>直根公民館</t>
    <rPh sb="0" eb="2">
      <t>ヒタネ</t>
    </rPh>
    <rPh sb="2" eb="5">
      <t>コウミンカン</t>
    </rPh>
    <phoneticPr fontId="2"/>
  </si>
  <si>
    <t>笹子公民館</t>
    <rPh sb="0" eb="2">
      <t>ササコ</t>
    </rPh>
    <rPh sb="2" eb="5">
      <t>コウミンカン</t>
    </rPh>
    <phoneticPr fontId="2"/>
  </si>
  <si>
    <t>由利本荘市総合体育館</t>
    <rPh sb="0" eb="10">
      <t>ユリホンジョウシソウゴウタイイクカン</t>
    </rPh>
    <phoneticPr fontId="2"/>
  </si>
  <si>
    <t>ボルダリングウォール前</t>
    <rPh sb="10" eb="11">
      <t>マエ</t>
    </rPh>
    <phoneticPr fontId="2"/>
  </si>
  <si>
    <t>会議室</t>
    <rPh sb="0" eb="3">
      <t>カイギシツ</t>
    </rPh>
    <phoneticPr fontId="2"/>
  </si>
  <si>
    <t>小会議室・防災対策室</t>
    <rPh sb="0" eb="4">
      <t>ショウカイギシツ</t>
    </rPh>
    <rPh sb="5" eb="7">
      <t>ボウサイ</t>
    </rPh>
    <rPh sb="7" eb="10">
      <t>タイサクシツ</t>
    </rPh>
    <phoneticPr fontId="2"/>
  </si>
  <si>
    <t>トレーニングルーム</t>
    <phoneticPr fontId="2"/>
  </si>
  <si>
    <t>サブアリーナ南廊下</t>
    <rPh sb="6" eb="7">
      <t>ミナミ</t>
    </rPh>
    <rPh sb="7" eb="9">
      <t>ロウカ</t>
    </rPh>
    <phoneticPr fontId="2"/>
  </si>
  <si>
    <t>北側ラウンジ１</t>
    <rPh sb="0" eb="2">
      <t>キタガワ</t>
    </rPh>
    <phoneticPr fontId="2"/>
  </si>
  <si>
    <t>メインアリーナ東廊下</t>
    <rPh sb="7" eb="8">
      <t>ヒガシ</t>
    </rPh>
    <rPh sb="8" eb="10">
      <t>ロウカ</t>
    </rPh>
    <phoneticPr fontId="2"/>
  </si>
  <si>
    <t>大宿泊室兼多目的室</t>
    <rPh sb="0" eb="1">
      <t>ダイ</t>
    </rPh>
    <rPh sb="1" eb="4">
      <t>シュクハクシツ</t>
    </rPh>
    <rPh sb="4" eb="5">
      <t>ケン</t>
    </rPh>
    <rPh sb="5" eb="9">
      <t>タモクテキシツ</t>
    </rPh>
    <phoneticPr fontId="2"/>
  </si>
  <si>
    <t>小宿泊室兼多目的室２前</t>
    <rPh sb="0" eb="1">
      <t>ショウ</t>
    </rPh>
    <rPh sb="1" eb="4">
      <t>シュクハクシツ</t>
    </rPh>
    <rPh sb="4" eb="5">
      <t>ケン</t>
    </rPh>
    <rPh sb="5" eb="9">
      <t>タモクテキシツ</t>
    </rPh>
    <rPh sb="10" eb="11">
      <t>マエ</t>
    </rPh>
    <phoneticPr fontId="2"/>
  </si>
  <si>
    <t>ランニングコース北西</t>
    <rPh sb="8" eb="10">
      <t>ホクセイ</t>
    </rPh>
    <phoneticPr fontId="2"/>
  </si>
  <si>
    <t>ランニングコース南西</t>
    <rPh sb="8" eb="10">
      <t>ナンセイ</t>
    </rPh>
    <phoneticPr fontId="2"/>
  </si>
  <si>
    <t>ランニングコース北東</t>
    <rPh sb="8" eb="10">
      <t>ホクトウ</t>
    </rPh>
    <phoneticPr fontId="2"/>
  </si>
  <si>
    <t>ランニングコース南東</t>
    <rPh sb="8" eb="10">
      <t>ナントウ</t>
    </rPh>
    <phoneticPr fontId="2"/>
  </si>
  <si>
    <t>ランニングコース南中</t>
    <rPh sb="8" eb="10">
      <t>ナンチュウ</t>
    </rPh>
    <phoneticPr fontId="2"/>
  </si>
  <si>
    <t>ホワイエ</t>
    <phoneticPr fontId="2"/>
  </si>
  <si>
    <t>鳥海ラウンジ</t>
    <rPh sb="0" eb="2">
      <t>チョウカイ</t>
    </rPh>
    <phoneticPr fontId="2"/>
  </si>
  <si>
    <t>廊下</t>
    <rPh sb="0" eb="2">
      <t>ロウカ</t>
    </rPh>
    <phoneticPr fontId="2"/>
  </si>
  <si>
    <t>小宿泊室兼多目的室７前</t>
    <rPh sb="0" eb="9">
      <t>ショウシュクハクシツケンタモクテキシツ</t>
    </rPh>
    <rPh sb="10" eb="11">
      <t>マエ</t>
    </rPh>
    <phoneticPr fontId="2"/>
  </si>
  <si>
    <t>小宿泊室兼多目的室４</t>
    <rPh sb="0" eb="9">
      <t>ショウシュクハクシツケンタモクテキシツ</t>
    </rPh>
    <phoneticPr fontId="2"/>
  </si>
  <si>
    <t>1階</t>
    <rPh sb="1" eb="2">
      <t>カイ</t>
    </rPh>
    <phoneticPr fontId="2"/>
  </si>
  <si>
    <t>2階</t>
    <rPh sb="1" eb="2">
      <t>カイ</t>
    </rPh>
    <phoneticPr fontId="2"/>
  </si>
  <si>
    <t>3階</t>
    <rPh sb="1" eb="2">
      <t>カイ</t>
    </rPh>
    <phoneticPr fontId="2"/>
  </si>
  <si>
    <t>エントランスホール</t>
    <phoneticPr fontId="2"/>
  </si>
  <si>
    <t>ミーティングルーム</t>
    <phoneticPr fontId="2"/>
  </si>
  <si>
    <t>ホール</t>
    <phoneticPr fontId="2"/>
  </si>
  <si>
    <t>ミーティングラウンジ</t>
    <phoneticPr fontId="2"/>
  </si>
  <si>
    <t>ミーティングラウンジ</t>
    <phoneticPr fontId="2"/>
  </si>
  <si>
    <t>スポーツホール</t>
    <phoneticPr fontId="2"/>
  </si>
  <si>
    <t>由利本荘市公衆無線LAN(YurihonjoCity_Free_Wi-Fi)利用状況</t>
    <rPh sb="40" eb="42">
      <t>ジョウキョウ</t>
    </rPh>
    <phoneticPr fontId="2"/>
  </si>
  <si>
    <t>表示月</t>
    <rPh sb="0" eb="2">
      <t>ヒョウジ</t>
    </rPh>
    <rPh sb="2" eb="3">
      <t>ツキ</t>
    </rPh>
    <phoneticPr fontId="2"/>
  </si>
  <si>
    <t>由利本荘市公衆無線LAN(YurihonjoCity_Free_Wi-Fi)利用状況　入力用</t>
    <rPh sb="40" eb="42">
      <t>ジョウキョウ</t>
    </rPh>
    <rPh sb="43" eb="46">
      <t>ニュウリョクヨウ</t>
    </rPh>
    <phoneticPr fontId="2"/>
  </si>
  <si>
    <t>由利本荘市
総合体育館</t>
    <rPh sb="0" eb="5">
      <t>ユリホンジョウシ</t>
    </rPh>
    <rPh sb="6" eb="8">
      <t>ソウゴウ</t>
    </rPh>
    <rPh sb="8" eb="11">
      <t>タイイクカン</t>
    </rPh>
    <phoneticPr fontId="2"/>
  </si>
  <si>
    <t>月コード（月＋項目分類）</t>
    <rPh sb="0" eb="1">
      <t>ツキ</t>
    </rPh>
    <rPh sb="5" eb="6">
      <t>ツキ</t>
    </rPh>
    <rPh sb="7" eb="9">
      <t>コウモク</t>
    </rPh>
    <rPh sb="9" eb="11">
      <t>ブンルイ</t>
    </rPh>
    <phoneticPr fontId="2"/>
  </si>
  <si>
    <t>年度利用者
累計</t>
    <rPh sb="0" eb="2">
      <t>ネンド</t>
    </rPh>
    <rPh sb="2" eb="5">
      <t>リヨウシャ</t>
    </rPh>
    <rPh sb="6" eb="8">
      <t>ルイケイ</t>
    </rPh>
    <phoneticPr fontId="2"/>
  </si>
  <si>
    <t>1A</t>
    <phoneticPr fontId="2"/>
  </si>
  <si>
    <t>1B</t>
    <phoneticPr fontId="2"/>
  </si>
  <si>
    <t>1C</t>
    <phoneticPr fontId="2"/>
  </si>
  <si>
    <t>12A</t>
    <phoneticPr fontId="2"/>
  </si>
  <si>
    <t>12B</t>
    <phoneticPr fontId="2"/>
  </si>
  <si>
    <t>12C</t>
    <phoneticPr fontId="2"/>
  </si>
  <si>
    <t>2A</t>
    <phoneticPr fontId="2"/>
  </si>
  <si>
    <t>2B</t>
    <phoneticPr fontId="2"/>
  </si>
  <si>
    <t>2C</t>
    <phoneticPr fontId="2"/>
  </si>
  <si>
    <t>3A</t>
    <phoneticPr fontId="2"/>
  </si>
  <si>
    <t>3B</t>
    <phoneticPr fontId="2"/>
  </si>
  <si>
    <t>3C</t>
    <phoneticPr fontId="2"/>
  </si>
  <si>
    <t>4A</t>
    <phoneticPr fontId="2"/>
  </si>
  <si>
    <t>4B</t>
    <phoneticPr fontId="2"/>
  </si>
  <si>
    <t>4C</t>
    <phoneticPr fontId="2"/>
  </si>
  <si>
    <t>5A</t>
    <phoneticPr fontId="2"/>
  </si>
  <si>
    <t>5B</t>
    <phoneticPr fontId="2"/>
  </si>
  <si>
    <t>5C</t>
    <phoneticPr fontId="2"/>
  </si>
  <si>
    <t>6A</t>
    <phoneticPr fontId="2"/>
  </si>
  <si>
    <t>6B</t>
    <phoneticPr fontId="2"/>
  </si>
  <si>
    <t>6C</t>
    <phoneticPr fontId="2"/>
  </si>
  <si>
    <t>7A</t>
    <phoneticPr fontId="2"/>
  </si>
  <si>
    <t>7B</t>
    <phoneticPr fontId="2"/>
  </si>
  <si>
    <t>7C</t>
    <phoneticPr fontId="2"/>
  </si>
  <si>
    <t>8A</t>
    <phoneticPr fontId="2"/>
  </si>
  <si>
    <t>8B</t>
    <phoneticPr fontId="2"/>
  </si>
  <si>
    <t>8C</t>
    <phoneticPr fontId="2"/>
  </si>
  <si>
    <t>9A</t>
    <phoneticPr fontId="2"/>
  </si>
  <si>
    <t>9B</t>
    <phoneticPr fontId="2"/>
  </si>
  <si>
    <t>9C</t>
    <phoneticPr fontId="2"/>
  </si>
  <si>
    <t>10A</t>
    <phoneticPr fontId="2"/>
  </si>
  <si>
    <t>10B</t>
    <phoneticPr fontId="2"/>
  </si>
  <si>
    <t>10C</t>
    <phoneticPr fontId="2"/>
  </si>
  <si>
    <t>11A</t>
    <phoneticPr fontId="2"/>
  </si>
  <si>
    <t>11B</t>
    <phoneticPr fontId="2"/>
  </si>
  <si>
    <t>11C</t>
    <phoneticPr fontId="2"/>
  </si>
  <si>
    <t>前年度
利用者累計</t>
    <rPh sb="0" eb="1">
      <t>ゼン</t>
    </rPh>
    <rPh sb="1" eb="3">
      <t>ネンド</t>
    </rPh>
    <rPh sb="4" eb="7">
      <t>リヨウシャ</t>
    </rPh>
    <rPh sb="7" eb="9">
      <t>ルイケイ</t>
    </rPh>
    <phoneticPr fontId="2"/>
  </si>
  <si>
    <t>前年比
（実利用者）</t>
    <rPh sb="0" eb="3">
      <t>ゼンネンヒ</t>
    </rPh>
    <rPh sb="2" eb="3">
      <t>ヒ</t>
    </rPh>
    <rPh sb="5" eb="6">
      <t>ジツ</t>
    </rPh>
    <rPh sb="6" eb="9">
      <t>リヨウシャ</t>
    </rPh>
    <phoneticPr fontId="2"/>
  </si>
  <si>
    <t>前年度
実利用者</t>
    <rPh sb="0" eb="2">
      <t>ゼンネン</t>
    </rPh>
    <rPh sb="2" eb="3">
      <t>ド</t>
    </rPh>
    <rPh sb="4" eb="5">
      <t>ジツ</t>
    </rPh>
    <rPh sb="5" eb="8">
      <t>リヨウシャ</t>
    </rPh>
    <phoneticPr fontId="2"/>
  </si>
  <si>
    <t>表示月
(3固定)</t>
    <rPh sb="0" eb="2">
      <t>ヒョウジ</t>
    </rPh>
    <rPh sb="2" eb="3">
      <t>ツキ</t>
    </rPh>
    <rPh sb="6" eb="8">
      <t>コテイ</t>
    </rPh>
    <phoneticPr fontId="2"/>
  </si>
  <si>
    <t>表示年度
(西暦)</t>
    <rPh sb="0" eb="2">
      <t>ヒョウジ</t>
    </rPh>
    <rPh sb="2" eb="3">
      <t>ネン</t>
    </rPh>
    <rPh sb="3" eb="4">
      <t>ド</t>
    </rPh>
    <rPh sb="6" eb="8">
      <t>セイレキ</t>
    </rPh>
    <phoneticPr fontId="2"/>
  </si>
  <si>
    <t>表示年
(西暦)</t>
    <rPh sb="0" eb="2">
      <t>ヒョウジ</t>
    </rPh>
    <rPh sb="2" eb="3">
      <t>ネン</t>
    </rPh>
    <rPh sb="5" eb="7">
      <t>セイレキ</t>
    </rPh>
    <phoneticPr fontId="2"/>
  </si>
  <si>
    <t>延べ利用回数
(回)</t>
    <rPh sb="0" eb="1">
      <t>ノ</t>
    </rPh>
    <rPh sb="2" eb="4">
      <t>リヨウ</t>
    </rPh>
    <rPh sb="4" eb="6">
      <t>カイスウ</t>
    </rPh>
    <rPh sb="8" eb="9">
      <t>カイ</t>
    </rPh>
    <phoneticPr fontId="2"/>
  </si>
  <si>
    <t>W20AP001</t>
    <phoneticPr fontId="2"/>
  </si>
  <si>
    <t>W17AP001</t>
    <phoneticPr fontId="2"/>
  </si>
  <si>
    <t>W18AP001</t>
    <phoneticPr fontId="2"/>
  </si>
  <si>
    <t>W19AP001</t>
    <phoneticPr fontId="2"/>
  </si>
  <si>
    <t>カダーレ</t>
    <phoneticPr fontId="2"/>
  </si>
  <si>
    <t>矢島体育センター</t>
    <rPh sb="0" eb="4">
      <t>ヤシマタイイク</t>
    </rPh>
    <phoneticPr fontId="2"/>
  </si>
  <si>
    <t>矢島福祉会館</t>
    <rPh sb="0" eb="6">
      <t>ヤシマフクシカイカン</t>
    </rPh>
    <phoneticPr fontId="2"/>
  </si>
  <si>
    <t>港の湯</t>
    <rPh sb="0" eb="1">
      <t>ミナト</t>
    </rPh>
    <rPh sb="2" eb="3">
      <t>ユ</t>
    </rPh>
    <phoneticPr fontId="2"/>
  </si>
  <si>
    <t>W21AP001</t>
    <phoneticPr fontId="2"/>
  </si>
  <si>
    <t>矢島体育センター</t>
    <rPh sb="0" eb="4">
      <t>ヤシマタイイク</t>
    </rPh>
    <phoneticPr fontId="2"/>
  </si>
  <si>
    <t>矢島福祉会館</t>
    <rPh sb="0" eb="6">
      <t>ヤシマフクシカイカン</t>
    </rPh>
    <phoneticPr fontId="2"/>
  </si>
  <si>
    <t>港の湯</t>
    <rPh sb="0" eb="1">
      <t>ミナト</t>
    </rPh>
    <rPh sb="2" eb="3">
      <t>ユ</t>
    </rPh>
    <phoneticPr fontId="2"/>
  </si>
  <si>
    <t>W18AP001</t>
    <phoneticPr fontId="2"/>
  </si>
  <si>
    <t>W19AP001</t>
    <phoneticPr fontId="2"/>
  </si>
  <si>
    <t>W20AP001</t>
    <phoneticPr fontId="2"/>
  </si>
  <si>
    <t>W17AP001</t>
    <phoneticPr fontId="2"/>
  </si>
  <si>
    <t>カダーレ</t>
    <phoneticPr fontId="2"/>
  </si>
  <si>
    <t>W22AP001</t>
    <phoneticPr fontId="2"/>
  </si>
  <si>
    <t>W23AP001</t>
    <phoneticPr fontId="2"/>
  </si>
  <si>
    <t>鳥海診療所</t>
    <rPh sb="0" eb="5">
      <t>チョウカイシンリョウショ</t>
    </rPh>
    <phoneticPr fontId="2"/>
  </si>
  <si>
    <t>W21AP001</t>
    <phoneticPr fontId="2"/>
  </si>
  <si>
    <t>鳥海診療所</t>
    <rPh sb="0" eb="5">
      <t>チョウカイシンリョウショ</t>
    </rPh>
    <phoneticPr fontId="2"/>
  </si>
  <si>
    <t>延べ利用回数(回)</t>
    <rPh sb="0" eb="1">
      <t>ノ</t>
    </rPh>
    <rPh sb="2" eb="4">
      <t>リヨウ</t>
    </rPh>
    <rPh sb="4" eb="6">
      <t>カイスウ</t>
    </rPh>
    <rPh sb="7" eb="8">
      <t>カイ</t>
    </rPh>
    <phoneticPr fontId="2"/>
  </si>
  <si>
    <t>延べ利用者数(人)</t>
    <rPh sb="0" eb="1">
      <t>ノ</t>
    </rPh>
    <rPh sb="2" eb="4">
      <t>リヨウ</t>
    </rPh>
    <rPh sb="4" eb="5">
      <t>シャ</t>
    </rPh>
    <rPh sb="5" eb="6">
      <t>スウ</t>
    </rPh>
    <rPh sb="7" eb="8">
      <t>ニン</t>
    </rPh>
    <phoneticPr fontId="2"/>
  </si>
  <si>
    <t>実利用者数(人)</t>
    <rPh sb="0" eb="1">
      <t>ジツ</t>
    </rPh>
    <rPh sb="1" eb="3">
      <t>リヨウ</t>
    </rPh>
    <rPh sb="3" eb="4">
      <t>シャ</t>
    </rPh>
    <rPh sb="4" eb="5">
      <t>スウ</t>
    </rPh>
    <rPh sb="6" eb="7">
      <t>ニン</t>
    </rPh>
    <phoneticPr fontId="2"/>
  </si>
  <si>
    <t>ナイスアリーナ</t>
  </si>
  <si>
    <t>ウッディホールこだま</t>
  </si>
  <si>
    <t>カダーレ</t>
  </si>
  <si>
    <t>月計</t>
    <rPh sb="0" eb="1">
      <t>ツキ</t>
    </rPh>
    <rPh sb="1" eb="2">
      <t>ケイ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</si>
  <si>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</si>
  <si>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</si>
  <si>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</si>
  <si>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</si>
  <si>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</si>
  <si>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</si>
  <si>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</si>
  <si>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</si>
  <si>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</si>
  <si>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計</t>
    <rPh sb="0" eb="1">
      <t>ケイ</t>
    </rPh>
    <phoneticPr fontId="2"/>
  </si>
  <si>
    <t>令和元年度　由利本荘フリーWi-Fi利用状況</t>
    <rPh sb="0" eb="2">
      <t>レイワ</t>
    </rPh>
    <rPh sb="2" eb="4">
      <t>ガンネン</t>
    </rPh>
    <rPh sb="4" eb="5">
      <t>ド</t>
    </rPh>
    <rPh sb="6" eb="10">
      <t>ユリホンジョウ</t>
    </rPh>
    <rPh sb="18" eb="20">
      <t>リヨウ</t>
    </rPh>
    <rPh sb="20" eb="2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</si>
</sst>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i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5" fillId="0" borderId="0" xfId="0" applyFont="1">
      <alignment vertical="center"/>
    </xf>
    <xf numFmtId="38" fontId="7" fillId="0" borderId="1" xfId="1" applyFont="1" applyBorder="1">
      <alignment vertical="center"/>
    </xf>
    <xf numFmtId="38" fontId="8" fillId="0" borderId="5" xfId="0" applyNumberFormat="1" applyFont="1" applyBorder="1">
      <alignment vertical="center"/>
    </xf>
    <xf numFmtId="38" fontId="7" fillId="0" borderId="6" xfId="1" applyFont="1" applyBorder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38" fontId="5" fillId="0" borderId="12" xfId="0" applyNumberFormat="1" applyFont="1" applyBorder="1">
      <alignment vertical="center"/>
    </xf>
    <xf numFmtId="38" fontId="5" fillId="0" borderId="14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38" fontId="8" fillId="0" borderId="17" xfId="0" applyNumberFormat="1" applyFont="1" applyBorder="1">
      <alignment vertical="center"/>
    </xf>
    <xf numFmtId="38" fontId="5" fillId="0" borderId="16" xfId="0" applyNumberFormat="1" applyFont="1" applyBorder="1">
      <alignment vertical="center"/>
    </xf>
    <xf numFmtId="38" fontId="8" fillId="0" borderId="18" xfId="0" applyNumberFormat="1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38" fontId="7" fillId="0" borderId="0" xfId="1" applyFont="1" applyBorder="1">
      <alignment vertical="center"/>
    </xf>
    <xf numFmtId="38" fontId="5" fillId="0" borderId="0" xfId="0" applyNumberFormat="1" applyFont="1" applyBorder="1">
      <alignment vertical="center"/>
    </xf>
    <xf numFmtId="38" fontId="8" fillId="0" borderId="0" xfId="0" applyNumberFormat="1" applyFont="1" applyBorder="1">
      <alignment vertical="center"/>
    </xf>
    <xf numFmtId="38" fontId="7" fillId="0" borderId="21" xfId="1" applyFont="1" applyBorder="1">
      <alignment vertical="center"/>
    </xf>
    <xf numFmtId="38" fontId="8" fillId="0" borderId="22" xfId="0" applyNumberFormat="1" applyFont="1" applyBorder="1">
      <alignment vertical="center"/>
    </xf>
    <xf numFmtId="38" fontId="5" fillId="0" borderId="23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38" fontId="7" fillId="0" borderId="28" xfId="1" applyFont="1" applyBorder="1">
      <alignment vertical="center"/>
    </xf>
    <xf numFmtId="38" fontId="8" fillId="0" borderId="29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38" fontId="7" fillId="0" borderId="38" xfId="1" applyFont="1" applyBorder="1">
      <alignment vertical="center"/>
    </xf>
    <xf numFmtId="38" fontId="8" fillId="0" borderId="39" xfId="0" applyNumberFormat="1" applyFont="1" applyBorder="1">
      <alignment vertical="center"/>
    </xf>
    <xf numFmtId="0" fontId="4" fillId="0" borderId="40" xfId="0" applyFont="1" applyBorder="1" applyAlignment="1">
      <alignment horizontal="center" vertical="center"/>
    </xf>
    <xf numFmtId="38" fontId="7" fillId="0" borderId="40" xfId="1" applyFont="1" applyBorder="1">
      <alignment vertical="center"/>
    </xf>
    <xf numFmtId="38" fontId="8" fillId="0" borderId="41" xfId="0" applyNumberFormat="1" applyFont="1" applyBorder="1">
      <alignment vertical="center"/>
    </xf>
    <xf numFmtId="0" fontId="4" fillId="0" borderId="42" xfId="0" applyFont="1" applyBorder="1" applyAlignment="1">
      <alignment horizontal="center" vertical="center"/>
    </xf>
    <xf numFmtId="38" fontId="7" fillId="0" borderId="42" xfId="1" applyFont="1" applyBorder="1">
      <alignment vertical="center"/>
    </xf>
    <xf numFmtId="38" fontId="8" fillId="0" borderId="43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 vertical="center" wrapText="1"/>
    </xf>
    <xf numFmtId="38" fontId="5" fillId="0" borderId="58" xfId="0" applyNumberFormat="1" applyFont="1" applyBorder="1">
      <alignment vertical="center"/>
    </xf>
    <xf numFmtId="38" fontId="5" fillId="0" borderId="59" xfId="0" applyNumberFormat="1" applyFont="1" applyBorder="1">
      <alignment vertical="center"/>
    </xf>
    <xf numFmtId="38" fontId="5" fillId="0" borderId="60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4" borderId="33" xfId="0" applyFont="1" applyFill="1" applyBorder="1" applyProtection="1">
      <alignment vertical="center"/>
      <protection locked="0"/>
    </xf>
    <xf numFmtId="38" fontId="10" fillId="3" borderId="57" xfId="1" applyFont="1" applyFill="1" applyBorder="1" applyProtection="1">
      <alignment vertical="center"/>
      <protection locked="0"/>
    </xf>
    <xf numFmtId="38" fontId="10" fillId="3" borderId="1" xfId="1" applyFont="1" applyFill="1" applyBorder="1" applyProtection="1">
      <alignment vertical="center"/>
      <protection locked="0"/>
    </xf>
    <xf numFmtId="38" fontId="10" fillId="3" borderId="5" xfId="1" applyFont="1" applyFill="1" applyBorder="1" applyProtection="1">
      <alignment vertical="center"/>
      <protection locked="0"/>
    </xf>
    <xf numFmtId="0" fontId="10" fillId="4" borderId="54" xfId="0" applyFont="1" applyFill="1" applyBorder="1" applyProtection="1">
      <alignment vertical="center"/>
      <protection locked="0"/>
    </xf>
    <xf numFmtId="38" fontId="10" fillId="3" borderId="45" xfId="1" applyFont="1" applyFill="1" applyBorder="1" applyProtection="1">
      <alignment vertical="center"/>
      <protection locked="0"/>
    </xf>
    <xf numFmtId="38" fontId="10" fillId="3" borderId="6" xfId="1" applyFont="1" applyFill="1" applyBorder="1" applyProtection="1">
      <alignment vertical="center"/>
      <protection locked="0"/>
    </xf>
    <xf numFmtId="38" fontId="10" fillId="3" borderId="17" xfId="1" applyFont="1" applyFill="1" applyBorder="1" applyProtection="1">
      <alignment vertical="center"/>
      <protection locked="0"/>
    </xf>
    <xf numFmtId="0" fontId="4" fillId="0" borderId="8" xfId="0" applyFont="1" applyBorder="1" applyAlignment="1">
      <alignment horizontal="center" vertical="center" textRotation="255"/>
    </xf>
    <xf numFmtId="0" fontId="4" fillId="0" borderId="64" xfId="0" applyFont="1" applyBorder="1" applyAlignment="1">
      <alignment vertical="center" textRotation="255"/>
    </xf>
    <xf numFmtId="0" fontId="4" fillId="0" borderId="65" xfId="0" applyFont="1" applyBorder="1" applyAlignment="1">
      <alignment vertical="center" textRotation="255"/>
    </xf>
    <xf numFmtId="0" fontId="4" fillId="0" borderId="72" xfId="0" applyFont="1" applyBorder="1" applyAlignment="1">
      <alignment horizontal="left" vertical="center" textRotation="255" indent="1"/>
    </xf>
    <xf numFmtId="0" fontId="4" fillId="0" borderId="74" xfId="0" applyFont="1" applyBorder="1" applyAlignment="1">
      <alignment horizontal="left" vertical="center" indent="1"/>
    </xf>
    <xf numFmtId="0" fontId="4" fillId="0" borderId="75" xfId="0" applyFont="1" applyBorder="1" applyAlignment="1">
      <alignment horizontal="left" vertical="center" indent="1"/>
    </xf>
    <xf numFmtId="0" fontId="4" fillId="0" borderId="76" xfId="0" applyFont="1" applyBorder="1" applyAlignment="1">
      <alignment horizontal="left" vertical="center" indent="1"/>
    </xf>
    <xf numFmtId="0" fontId="4" fillId="0" borderId="14" xfId="0" applyFont="1" applyBorder="1" applyAlignment="1">
      <alignment horizontal="left" vertical="center" textRotation="255" indent="1"/>
    </xf>
    <xf numFmtId="0" fontId="4" fillId="0" borderId="72" xfId="0" applyFont="1" applyBorder="1" applyAlignment="1">
      <alignment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14" xfId="0" applyFont="1" applyBorder="1" applyAlignment="1">
      <alignment vertical="center" textRotation="255"/>
    </xf>
    <xf numFmtId="0" fontId="4" fillId="0" borderId="76" xfId="0" applyFont="1" applyBorder="1" applyAlignment="1">
      <alignment horizontal="center" vertical="center"/>
    </xf>
    <xf numFmtId="0" fontId="5" fillId="0" borderId="31" xfId="0" applyFont="1" applyBorder="1">
      <alignment vertical="center"/>
    </xf>
    <xf numFmtId="0" fontId="10" fillId="4" borderId="81" xfId="0" applyFont="1" applyFill="1" applyBorder="1" applyProtection="1">
      <alignment vertical="center"/>
      <protection locked="0"/>
    </xf>
    <xf numFmtId="38" fontId="10" fillId="3" borderId="77" xfId="1" applyFont="1" applyFill="1" applyBorder="1" applyProtection="1">
      <alignment vertical="center"/>
      <protection locked="0"/>
    </xf>
    <xf numFmtId="38" fontId="10" fillId="3" borderId="11" xfId="1" applyFont="1" applyFill="1" applyBorder="1" applyProtection="1">
      <alignment vertical="center"/>
      <protection locked="0"/>
    </xf>
    <xf numFmtId="38" fontId="10" fillId="3" borderId="80" xfId="1" applyFont="1" applyFill="1" applyBorder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0" applyNumberFormat="1" applyBorder="1">
      <alignment vertical="center"/>
    </xf>
    <xf numFmtId="0" fontId="0" fillId="0" borderId="33" xfId="0" applyBorder="1" applyAlignment="1">
      <alignment horizontal="center" vertical="center"/>
    </xf>
    <xf numFmtId="38" fontId="0" fillId="0" borderId="33" xfId="0" applyNumberFormat="1" applyBorder="1">
      <alignment vertical="center"/>
    </xf>
    <xf numFmtId="0" fontId="0" fillId="0" borderId="82" xfId="0" applyBorder="1" applyAlignment="1">
      <alignment horizontal="center" vertical="center"/>
    </xf>
    <xf numFmtId="38" fontId="0" fillId="0" borderId="82" xfId="0" applyNumberFormat="1" applyBorder="1">
      <alignment vertical="center"/>
    </xf>
    <xf numFmtId="0" fontId="0" fillId="0" borderId="11" xfId="0" applyBorder="1">
      <alignment vertical="center"/>
    </xf>
    <xf numFmtId="38" fontId="0" fillId="0" borderId="11" xfId="0" applyNumberFormat="1" applyBorder="1">
      <alignment vertical="center"/>
    </xf>
    <xf numFmtId="38" fontId="0" fillId="0" borderId="81" xfId="0" applyNumberFormat="1" applyBorder="1">
      <alignment vertical="center"/>
    </xf>
    <xf numFmtId="38" fontId="0" fillId="0" borderId="83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38" fontId="0" fillId="0" borderId="28" xfId="0" applyNumberFormat="1" applyBorder="1">
      <alignment vertical="center"/>
    </xf>
    <xf numFmtId="38" fontId="0" fillId="0" borderId="84" xfId="0" applyNumberFormat="1" applyBorder="1">
      <alignment vertical="center"/>
    </xf>
    <xf numFmtId="38" fontId="0" fillId="0" borderId="85" xfId="0" applyNumberFormat="1" applyBorder="1">
      <alignment vertical="center"/>
    </xf>
    <xf numFmtId="0" fontId="10" fillId="0" borderId="1" xfId="0" applyFont="1" applyBorder="1" applyAlignment="1">
      <alignment horizontal="center" vertical="center" textRotation="255"/>
    </xf>
    <xf numFmtId="0" fontId="10" fillId="0" borderId="5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10" fillId="0" borderId="46" xfId="0" applyFont="1" applyBorder="1" applyAlignment="1">
      <alignment horizontal="left" vertical="center" indent="1"/>
    </xf>
    <xf numFmtId="0" fontId="10" fillId="0" borderId="47" xfId="0" applyFont="1" applyBorder="1" applyAlignment="1">
      <alignment horizontal="left" vertical="center" indent="1"/>
    </xf>
    <xf numFmtId="0" fontId="10" fillId="0" borderId="48" xfId="0" applyFont="1" applyBorder="1" applyAlignment="1">
      <alignment horizontal="left" vertical="center" indent="1"/>
    </xf>
    <xf numFmtId="0" fontId="10" fillId="0" borderId="20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 textRotation="255" wrapText="1"/>
    </xf>
    <xf numFmtId="0" fontId="10" fillId="0" borderId="44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0" fillId="0" borderId="4" xfId="0" applyFont="1" applyBorder="1" applyAlignment="1">
      <alignment horizontal="left" vertical="center" indent="1"/>
    </xf>
    <xf numFmtId="0" fontId="10" fillId="0" borderId="44" xfId="0" applyFont="1" applyBorder="1" applyAlignment="1">
      <alignment horizontal="left" vertical="center" indent="1" shrinkToFit="1"/>
    </xf>
    <xf numFmtId="0" fontId="10" fillId="0" borderId="3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14" fontId="5" fillId="0" borderId="15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44" xfId="0" applyFont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4" fillId="0" borderId="57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66" xfId="0" applyFont="1" applyBorder="1" applyAlignment="1">
      <alignment horizontal="left" vertical="center" indent="1"/>
    </xf>
    <xf numFmtId="0" fontId="4" fillId="0" borderId="2" xfId="0" applyFont="1" applyBorder="1" applyAlignment="1">
      <alignment horizontal="left" vertical="center" indent="1"/>
    </xf>
    <xf numFmtId="0" fontId="4" fillId="0" borderId="67" xfId="0" applyFont="1" applyBorder="1" applyAlignment="1">
      <alignment horizontal="left" vertical="center" inden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indent="1" shrinkToFit="1"/>
    </xf>
    <xf numFmtId="0" fontId="4" fillId="0" borderId="3" xfId="0" applyFont="1" applyBorder="1" applyAlignment="1">
      <alignment horizontal="left" vertical="center" indent="1" shrinkToFit="1"/>
    </xf>
    <xf numFmtId="0" fontId="4" fillId="0" borderId="4" xfId="0" applyFont="1" applyBorder="1" applyAlignment="1">
      <alignment horizontal="left" vertical="center" indent="1" shrinkToFit="1"/>
    </xf>
    <xf numFmtId="0" fontId="4" fillId="0" borderId="11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6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1" xfId="0" applyFont="1" applyBorder="1" applyAlignment="1">
      <alignment horizontal="left" vertical="center" indent="1"/>
    </xf>
    <xf numFmtId="0" fontId="4" fillId="0" borderId="32" xfId="0" applyFont="1" applyBorder="1" applyAlignment="1">
      <alignment horizontal="left" vertical="center" indent="1"/>
    </xf>
    <xf numFmtId="0" fontId="4" fillId="0" borderId="62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3" xfId="0" applyFont="1" applyBorder="1" applyAlignment="1">
      <alignment horizontal="left" vertical="center" textRotation="255" indent="1"/>
    </xf>
    <xf numFmtId="0" fontId="4" fillId="0" borderId="72" xfId="0" applyFont="1" applyBorder="1" applyAlignment="1">
      <alignment horizontal="left" vertical="center" textRotation="255" indent="1"/>
    </xf>
    <xf numFmtId="0" fontId="4" fillId="0" borderId="14" xfId="0" applyFont="1" applyBorder="1" applyAlignment="1">
      <alignment horizontal="left" vertical="center" textRotation="255" indent="1"/>
    </xf>
    <xf numFmtId="0" fontId="4" fillId="0" borderId="70" xfId="0" applyFont="1" applyBorder="1" applyAlignment="1">
      <alignment horizontal="left" vertical="center" indent="1"/>
    </xf>
    <xf numFmtId="0" fontId="4" fillId="0" borderId="7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73" xfId="0" applyFont="1" applyBorder="1" applyAlignment="1">
      <alignment horizontal="center" vertical="center" textRotation="255"/>
    </xf>
    <xf numFmtId="0" fontId="4" fillId="0" borderId="72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 shrinkToFit="1"/>
    </xf>
    <xf numFmtId="0" fontId="4" fillId="0" borderId="57" xfId="0" applyFont="1" applyBorder="1" applyAlignment="1">
      <alignment horizontal="left" vertical="center" indent="1" shrinkToFit="1"/>
    </xf>
    <xf numFmtId="0" fontId="4" fillId="0" borderId="73" xfId="0" applyFont="1" applyBorder="1" applyAlignment="1">
      <alignment horizontal="left" vertical="center" indent="1"/>
    </xf>
    <xf numFmtId="0" fontId="4" fillId="0" borderId="77" xfId="0" applyFont="1" applyBorder="1" applyAlignment="1">
      <alignment horizontal="left" vertical="center" inden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P53"/>
  <sheetViews>
    <sheetView zoomScaleNormal="100" workbookViewId="0">
      <pane xSplit="4" ySplit="3" topLeftCell="H4" activePane="bottomRight" state="frozen"/>
      <selection pane="topRight" activeCell="E1" sqref="E1"/>
      <selection pane="bottomLeft" activeCell="A4" sqref="A4"/>
      <selection pane="bottomRight"/>
    </sheetView>
  </sheetViews>
  <sheetFormatPr defaultColWidth="9" defaultRowHeight="17.25" x14ac:dyDescent="0.15"/>
  <cols>
    <col min="1" max="1" width="9.125" style="20" bestFit="1" customWidth="1"/>
    <col min="2" max="2" width="6.5" style="1" customWidth="1"/>
    <col min="3" max="3" width="4.375" style="1" customWidth="1"/>
    <col min="4" max="4" width="24.25" style="1" bestFit="1" customWidth="1"/>
    <col min="5" max="5" width="8" style="1" bestFit="1" customWidth="1"/>
    <col min="6" max="6" width="8" style="1" customWidth="1"/>
    <col min="7" max="8" width="11.375" style="1" bestFit="1" customWidth="1"/>
    <col min="9" max="9" width="9.625" style="1" bestFit="1" customWidth="1"/>
    <col min="10" max="11" width="11.375" style="1" bestFit="1" customWidth="1"/>
    <col min="12" max="12" width="9.625" style="1" bestFit="1" customWidth="1"/>
    <col min="13" max="14" width="11.375" style="1" bestFit="1" customWidth="1"/>
    <col min="15" max="15" width="9.625" style="1" bestFit="1" customWidth="1"/>
    <col min="16" max="17" width="11.375" style="1" bestFit="1" customWidth="1"/>
    <col min="18" max="18" width="9.625" style="1" bestFit="1" customWidth="1"/>
    <col min="19" max="20" width="11.375" style="1" bestFit="1" customWidth="1"/>
    <col min="21" max="21" width="9.625" style="1" bestFit="1" customWidth="1"/>
    <col min="22" max="23" width="11.375" style="1" bestFit="1" customWidth="1"/>
    <col min="24" max="24" width="9.625" style="1" bestFit="1" customWidth="1"/>
    <col min="25" max="26" width="11.375" style="1" bestFit="1" customWidth="1"/>
    <col min="27" max="27" width="9.625" style="1" bestFit="1" customWidth="1"/>
    <col min="28" max="29" width="11.375" style="1" bestFit="1" customWidth="1"/>
    <col min="30" max="30" width="9.625" style="1" bestFit="1" customWidth="1"/>
    <col min="31" max="32" width="11.375" style="1" bestFit="1" customWidth="1"/>
    <col min="33" max="33" width="9.625" style="1" bestFit="1" customWidth="1"/>
    <col min="34" max="35" width="11.375" style="1" bestFit="1" customWidth="1"/>
    <col min="36" max="36" width="9.625" style="1" bestFit="1" customWidth="1"/>
    <col min="37" max="38" width="11.375" style="1" bestFit="1" customWidth="1"/>
    <col min="39" max="39" width="9.625" style="1" bestFit="1" customWidth="1"/>
    <col min="40" max="41" width="11.375" style="1" bestFit="1" customWidth="1"/>
    <col min="42" max="42" width="9.625" style="1" bestFit="1" customWidth="1"/>
    <col min="43" max="16384" width="9" style="1"/>
  </cols>
  <sheetData>
    <row r="1" spans="1:42" ht="41.25" customHeight="1" thickBot="1" x14ac:dyDescent="0.2">
      <c r="B1" s="42" t="s">
        <v>93</v>
      </c>
      <c r="C1" s="41"/>
      <c r="D1" s="41"/>
      <c r="G1" s="41"/>
      <c r="H1" s="41"/>
      <c r="I1" s="41"/>
    </row>
    <row r="2" spans="1:42" ht="22.5" customHeight="1" thickBot="1" x14ac:dyDescent="0.2">
      <c r="A2" s="43"/>
      <c r="B2" s="107" t="s">
        <v>95</v>
      </c>
      <c r="C2" s="107"/>
      <c r="D2" s="107"/>
      <c r="E2" s="44"/>
      <c r="F2" s="44"/>
      <c r="G2" s="48" t="s">
        <v>109</v>
      </c>
      <c r="H2" s="49" t="s">
        <v>110</v>
      </c>
      <c r="I2" s="52" t="s">
        <v>111</v>
      </c>
      <c r="J2" s="48" t="s">
        <v>112</v>
      </c>
      <c r="K2" s="49" t="s">
        <v>113</v>
      </c>
      <c r="L2" s="52" t="s">
        <v>114</v>
      </c>
      <c r="M2" s="48" t="s">
        <v>115</v>
      </c>
      <c r="N2" s="49" t="s">
        <v>116</v>
      </c>
      <c r="O2" s="52" t="s">
        <v>117</v>
      </c>
      <c r="P2" s="48" t="s">
        <v>118</v>
      </c>
      <c r="Q2" s="49" t="s">
        <v>119</v>
      </c>
      <c r="R2" s="52" t="s">
        <v>120</v>
      </c>
      <c r="S2" s="48" t="s">
        <v>121</v>
      </c>
      <c r="T2" s="49" t="s">
        <v>122</v>
      </c>
      <c r="U2" s="52" t="s">
        <v>123</v>
      </c>
      <c r="V2" s="48" t="s">
        <v>124</v>
      </c>
      <c r="W2" s="49" t="s">
        <v>125</v>
      </c>
      <c r="X2" s="52" t="s">
        <v>126</v>
      </c>
      <c r="Y2" s="48" t="s">
        <v>127</v>
      </c>
      <c r="Z2" s="49" t="s">
        <v>128</v>
      </c>
      <c r="AA2" s="52" t="s">
        <v>129</v>
      </c>
      <c r="AB2" s="48" t="s">
        <v>130</v>
      </c>
      <c r="AC2" s="49" t="s">
        <v>131</v>
      </c>
      <c r="AD2" s="52" t="s">
        <v>132</v>
      </c>
      <c r="AE2" s="48" t="s">
        <v>100</v>
      </c>
      <c r="AF2" s="49" t="s">
        <v>101</v>
      </c>
      <c r="AG2" s="52" t="s">
        <v>102</v>
      </c>
      <c r="AH2" s="48" t="s">
        <v>97</v>
      </c>
      <c r="AI2" s="49" t="s">
        <v>98</v>
      </c>
      <c r="AJ2" s="52" t="s">
        <v>99</v>
      </c>
      <c r="AK2" s="48" t="s">
        <v>103</v>
      </c>
      <c r="AL2" s="49" t="s">
        <v>104</v>
      </c>
      <c r="AM2" s="52" t="s">
        <v>105</v>
      </c>
      <c r="AN2" s="48" t="s">
        <v>106</v>
      </c>
      <c r="AO2" s="49" t="s">
        <v>107</v>
      </c>
      <c r="AP2" s="52" t="s">
        <v>108</v>
      </c>
    </row>
    <row r="3" spans="1:42" ht="24.75" thickBot="1" x14ac:dyDescent="0.2">
      <c r="A3" s="45" t="s">
        <v>7</v>
      </c>
      <c r="B3" s="104" t="s">
        <v>0</v>
      </c>
      <c r="C3" s="105"/>
      <c r="D3" s="106"/>
      <c r="E3" s="51" t="s">
        <v>5</v>
      </c>
      <c r="F3" s="51" t="s">
        <v>135</v>
      </c>
      <c r="G3" s="53" t="s">
        <v>139</v>
      </c>
      <c r="H3" s="47" t="s">
        <v>2</v>
      </c>
      <c r="I3" s="54" t="s">
        <v>3</v>
      </c>
      <c r="J3" s="53" t="s">
        <v>139</v>
      </c>
      <c r="K3" s="47" t="s">
        <v>2</v>
      </c>
      <c r="L3" s="54" t="s">
        <v>3</v>
      </c>
      <c r="M3" s="53" t="s">
        <v>139</v>
      </c>
      <c r="N3" s="47" t="s">
        <v>2</v>
      </c>
      <c r="O3" s="54" t="s">
        <v>3</v>
      </c>
      <c r="P3" s="53" t="s">
        <v>139</v>
      </c>
      <c r="Q3" s="47" t="s">
        <v>2</v>
      </c>
      <c r="R3" s="54" t="s">
        <v>3</v>
      </c>
      <c r="S3" s="53" t="s">
        <v>139</v>
      </c>
      <c r="T3" s="47" t="s">
        <v>2</v>
      </c>
      <c r="U3" s="54" t="s">
        <v>3</v>
      </c>
      <c r="V3" s="53" t="s">
        <v>139</v>
      </c>
      <c r="W3" s="47" t="s">
        <v>2</v>
      </c>
      <c r="X3" s="54" t="s">
        <v>3</v>
      </c>
      <c r="Y3" s="53" t="s">
        <v>139</v>
      </c>
      <c r="Z3" s="47" t="s">
        <v>2</v>
      </c>
      <c r="AA3" s="54" t="s">
        <v>3</v>
      </c>
      <c r="AB3" s="53" t="s">
        <v>139</v>
      </c>
      <c r="AC3" s="47" t="s">
        <v>2</v>
      </c>
      <c r="AD3" s="54" t="s">
        <v>3</v>
      </c>
      <c r="AE3" s="53" t="s">
        <v>139</v>
      </c>
      <c r="AF3" s="47" t="s">
        <v>2</v>
      </c>
      <c r="AG3" s="54" t="s">
        <v>3</v>
      </c>
      <c r="AH3" s="53" t="s">
        <v>139</v>
      </c>
      <c r="AI3" s="47" t="s">
        <v>2</v>
      </c>
      <c r="AJ3" s="54" t="s">
        <v>3</v>
      </c>
      <c r="AK3" s="53" t="s">
        <v>139</v>
      </c>
      <c r="AL3" s="47" t="s">
        <v>2</v>
      </c>
      <c r="AM3" s="54" t="s">
        <v>3</v>
      </c>
      <c r="AN3" s="53" t="s">
        <v>139</v>
      </c>
      <c r="AO3" s="47" t="s">
        <v>2</v>
      </c>
      <c r="AP3" s="54" t="s">
        <v>3</v>
      </c>
    </row>
    <row r="4" spans="1:42" ht="17.25" customHeight="1" thickTop="1" x14ac:dyDescent="0.15">
      <c r="A4" s="28" t="s">
        <v>8</v>
      </c>
      <c r="B4" s="108"/>
      <c r="C4" s="103" t="s">
        <v>82</v>
      </c>
      <c r="D4" s="46" t="s">
        <v>90</v>
      </c>
      <c r="E4" s="60">
        <v>646</v>
      </c>
      <c r="F4" s="60">
        <v>1469</v>
      </c>
      <c r="G4" s="61">
        <v>8458</v>
      </c>
      <c r="H4" s="62">
        <v>1408</v>
      </c>
      <c r="I4" s="63">
        <v>380</v>
      </c>
      <c r="J4" s="61">
        <v>12095</v>
      </c>
      <c r="K4" s="62">
        <v>1816</v>
      </c>
      <c r="L4" s="63">
        <v>621</v>
      </c>
      <c r="M4" s="61">
        <v>13285</v>
      </c>
      <c r="N4" s="62">
        <v>2119</v>
      </c>
      <c r="O4" s="63">
        <v>707</v>
      </c>
      <c r="P4" s="61">
        <v>10097</v>
      </c>
      <c r="Q4" s="62">
        <v>1850</v>
      </c>
      <c r="R4" s="63">
        <v>683</v>
      </c>
      <c r="S4" s="61">
        <v>9078</v>
      </c>
      <c r="T4" s="62">
        <v>1753</v>
      </c>
      <c r="U4" s="63">
        <v>667</v>
      </c>
      <c r="V4" s="61">
        <v>10311</v>
      </c>
      <c r="W4" s="62">
        <v>1780</v>
      </c>
      <c r="X4" s="63">
        <v>682</v>
      </c>
      <c r="Y4" s="61">
        <v>11810</v>
      </c>
      <c r="Z4" s="62">
        <v>2175</v>
      </c>
      <c r="AA4" s="63">
        <v>835</v>
      </c>
      <c r="AB4" s="61">
        <v>10830</v>
      </c>
      <c r="AC4" s="62">
        <v>2040</v>
      </c>
      <c r="AD4" s="63">
        <v>761</v>
      </c>
      <c r="AE4" s="61">
        <v>15141</v>
      </c>
      <c r="AF4" s="62">
        <v>2366</v>
      </c>
      <c r="AG4" s="63">
        <v>969</v>
      </c>
      <c r="AH4" s="61">
        <v>14026</v>
      </c>
      <c r="AI4" s="62">
        <v>2461</v>
      </c>
      <c r="AJ4" s="63">
        <v>961</v>
      </c>
      <c r="AK4" s="61">
        <v>14036</v>
      </c>
      <c r="AL4" s="62">
        <v>2460</v>
      </c>
      <c r="AM4" s="63">
        <v>883</v>
      </c>
      <c r="AN4" s="61">
        <v>8300</v>
      </c>
      <c r="AO4" s="62">
        <v>938</v>
      </c>
      <c r="AP4" s="63">
        <v>199</v>
      </c>
    </row>
    <row r="5" spans="1:42" x14ac:dyDescent="0.15">
      <c r="A5" s="28" t="s">
        <v>9</v>
      </c>
      <c r="B5" s="108"/>
      <c r="C5" s="103"/>
      <c r="D5" s="46" t="s">
        <v>63</v>
      </c>
      <c r="E5" s="60"/>
      <c r="F5" s="60"/>
      <c r="G5" s="61"/>
      <c r="H5" s="62"/>
      <c r="I5" s="63"/>
      <c r="J5" s="61"/>
      <c r="K5" s="62"/>
      <c r="L5" s="63"/>
      <c r="M5" s="61"/>
      <c r="N5" s="62"/>
      <c r="O5" s="63"/>
      <c r="P5" s="61"/>
      <c r="Q5" s="62"/>
      <c r="R5" s="63"/>
      <c r="S5" s="61"/>
      <c r="T5" s="62"/>
      <c r="U5" s="63"/>
      <c r="V5" s="61"/>
      <c r="W5" s="62"/>
      <c r="X5" s="63"/>
      <c r="Y5" s="61"/>
      <c r="Z5" s="62"/>
      <c r="AA5" s="63"/>
      <c r="AB5" s="61"/>
      <c r="AC5" s="62"/>
      <c r="AD5" s="63"/>
      <c r="AE5" s="61"/>
      <c r="AF5" s="62"/>
      <c r="AG5" s="63"/>
      <c r="AH5" s="61"/>
      <c r="AI5" s="62"/>
      <c r="AJ5" s="63"/>
      <c r="AK5" s="61"/>
      <c r="AL5" s="62"/>
      <c r="AM5" s="63"/>
      <c r="AN5" s="61"/>
      <c r="AO5" s="62"/>
      <c r="AP5" s="63"/>
    </row>
    <row r="6" spans="1:42" x14ac:dyDescent="0.15">
      <c r="A6" s="28" t="s">
        <v>10</v>
      </c>
      <c r="B6" s="108"/>
      <c r="C6" s="103"/>
      <c r="D6" s="46" t="s">
        <v>64</v>
      </c>
      <c r="E6" s="60"/>
      <c r="F6" s="60"/>
      <c r="G6" s="61"/>
      <c r="H6" s="62"/>
      <c r="I6" s="63"/>
      <c r="J6" s="61"/>
      <c r="K6" s="62"/>
      <c r="L6" s="63"/>
      <c r="M6" s="61"/>
      <c r="N6" s="62"/>
      <c r="O6" s="63"/>
      <c r="P6" s="61"/>
      <c r="Q6" s="62"/>
      <c r="R6" s="63"/>
      <c r="S6" s="61"/>
      <c r="T6" s="62"/>
      <c r="U6" s="63"/>
      <c r="V6" s="61"/>
      <c r="W6" s="62"/>
      <c r="X6" s="63"/>
      <c r="Y6" s="61"/>
      <c r="Z6" s="62"/>
      <c r="AA6" s="63"/>
      <c r="AB6" s="61"/>
      <c r="AC6" s="62"/>
      <c r="AD6" s="63"/>
      <c r="AE6" s="61"/>
      <c r="AF6" s="62"/>
      <c r="AG6" s="63"/>
      <c r="AH6" s="61"/>
      <c r="AI6" s="62"/>
      <c r="AJ6" s="63"/>
      <c r="AK6" s="61"/>
      <c r="AL6" s="62"/>
      <c r="AM6" s="63"/>
      <c r="AN6" s="61"/>
      <c r="AO6" s="62"/>
      <c r="AP6" s="63"/>
    </row>
    <row r="7" spans="1:42" x14ac:dyDescent="0.15">
      <c r="A7" s="28" t="s">
        <v>11</v>
      </c>
      <c r="B7" s="108"/>
      <c r="C7" s="103"/>
      <c r="D7" s="46" t="s">
        <v>65</v>
      </c>
      <c r="E7" s="60"/>
      <c r="F7" s="60"/>
      <c r="G7" s="61"/>
      <c r="H7" s="62"/>
      <c r="I7" s="63"/>
      <c r="J7" s="61"/>
      <c r="K7" s="62"/>
      <c r="L7" s="63"/>
      <c r="M7" s="61"/>
      <c r="N7" s="62"/>
      <c r="O7" s="63"/>
      <c r="P7" s="61"/>
      <c r="Q7" s="62"/>
      <c r="R7" s="63"/>
      <c r="S7" s="61"/>
      <c r="T7" s="62"/>
      <c r="U7" s="63"/>
      <c r="V7" s="61"/>
      <c r="W7" s="62"/>
      <c r="X7" s="63"/>
      <c r="Y7" s="61"/>
      <c r="Z7" s="62"/>
      <c r="AA7" s="63"/>
      <c r="AB7" s="61"/>
      <c r="AC7" s="62"/>
      <c r="AD7" s="63"/>
      <c r="AE7" s="61"/>
      <c r="AF7" s="62"/>
      <c r="AG7" s="63"/>
      <c r="AH7" s="61"/>
      <c r="AI7" s="62"/>
      <c r="AJ7" s="63"/>
      <c r="AK7" s="61"/>
      <c r="AL7" s="62"/>
      <c r="AM7" s="63"/>
      <c r="AN7" s="61"/>
      <c r="AO7" s="62"/>
      <c r="AP7" s="63"/>
    </row>
    <row r="8" spans="1:42" x14ac:dyDescent="0.15">
      <c r="A8" s="28" t="s">
        <v>12</v>
      </c>
      <c r="B8" s="108"/>
      <c r="C8" s="103"/>
      <c r="D8" s="46" t="s">
        <v>66</v>
      </c>
      <c r="E8" s="60"/>
      <c r="F8" s="60"/>
      <c r="G8" s="61"/>
      <c r="H8" s="62"/>
      <c r="I8" s="63"/>
      <c r="J8" s="61"/>
      <c r="K8" s="62"/>
      <c r="L8" s="63"/>
      <c r="M8" s="61"/>
      <c r="N8" s="62"/>
      <c r="O8" s="63"/>
      <c r="P8" s="61"/>
      <c r="Q8" s="62"/>
      <c r="R8" s="63"/>
      <c r="S8" s="61"/>
      <c r="T8" s="62"/>
      <c r="U8" s="63"/>
      <c r="V8" s="61"/>
      <c r="W8" s="62"/>
      <c r="X8" s="63"/>
      <c r="Y8" s="61"/>
      <c r="Z8" s="62"/>
      <c r="AA8" s="63"/>
      <c r="AB8" s="61"/>
      <c r="AC8" s="62"/>
      <c r="AD8" s="63"/>
      <c r="AE8" s="61"/>
      <c r="AF8" s="62"/>
      <c r="AG8" s="63"/>
      <c r="AH8" s="61"/>
      <c r="AI8" s="62"/>
      <c r="AJ8" s="63"/>
      <c r="AK8" s="61"/>
      <c r="AL8" s="62"/>
      <c r="AM8" s="63"/>
      <c r="AN8" s="61"/>
      <c r="AO8" s="62"/>
      <c r="AP8" s="63"/>
    </row>
    <row r="9" spans="1:42" x14ac:dyDescent="0.15">
      <c r="A9" s="28" t="s">
        <v>13</v>
      </c>
      <c r="B9" s="108"/>
      <c r="C9" s="103"/>
      <c r="D9" s="46" t="s">
        <v>67</v>
      </c>
      <c r="E9" s="60"/>
      <c r="F9" s="60"/>
      <c r="G9" s="61"/>
      <c r="H9" s="62"/>
      <c r="I9" s="63"/>
      <c r="J9" s="61"/>
      <c r="K9" s="62"/>
      <c r="L9" s="63"/>
      <c r="M9" s="61"/>
      <c r="N9" s="62"/>
      <c r="O9" s="63"/>
      <c r="P9" s="61"/>
      <c r="Q9" s="62"/>
      <c r="R9" s="63"/>
      <c r="S9" s="61"/>
      <c r="T9" s="62"/>
      <c r="U9" s="63"/>
      <c r="V9" s="61"/>
      <c r="W9" s="62"/>
      <c r="X9" s="63"/>
      <c r="Y9" s="61"/>
      <c r="Z9" s="62"/>
      <c r="AA9" s="63"/>
      <c r="AB9" s="61"/>
      <c r="AC9" s="62"/>
      <c r="AD9" s="63"/>
      <c r="AE9" s="61"/>
      <c r="AF9" s="62"/>
      <c r="AG9" s="63"/>
      <c r="AH9" s="61"/>
      <c r="AI9" s="62"/>
      <c r="AJ9" s="63"/>
      <c r="AK9" s="61"/>
      <c r="AL9" s="62"/>
      <c r="AM9" s="63"/>
      <c r="AN9" s="61"/>
      <c r="AO9" s="62"/>
      <c r="AP9" s="63"/>
    </row>
    <row r="10" spans="1:42" x14ac:dyDescent="0.15">
      <c r="A10" s="28" t="s">
        <v>14</v>
      </c>
      <c r="B10" s="108"/>
      <c r="C10" s="103"/>
      <c r="D10" s="46" t="s">
        <v>68</v>
      </c>
      <c r="E10" s="60"/>
      <c r="F10" s="60"/>
      <c r="G10" s="61"/>
      <c r="H10" s="62"/>
      <c r="I10" s="63"/>
      <c r="J10" s="61"/>
      <c r="K10" s="62"/>
      <c r="L10" s="63"/>
      <c r="M10" s="61"/>
      <c r="N10" s="62"/>
      <c r="O10" s="63"/>
      <c r="P10" s="61"/>
      <c r="Q10" s="62"/>
      <c r="R10" s="63"/>
      <c r="S10" s="61"/>
      <c r="T10" s="62"/>
      <c r="U10" s="63"/>
      <c r="V10" s="61"/>
      <c r="W10" s="62"/>
      <c r="X10" s="63"/>
      <c r="Y10" s="61"/>
      <c r="Z10" s="62"/>
      <c r="AA10" s="63"/>
      <c r="AB10" s="61"/>
      <c r="AC10" s="62"/>
      <c r="AD10" s="63"/>
      <c r="AE10" s="61"/>
      <c r="AF10" s="62"/>
      <c r="AG10" s="63"/>
      <c r="AH10" s="61"/>
      <c r="AI10" s="62"/>
      <c r="AJ10" s="63"/>
      <c r="AK10" s="61"/>
      <c r="AL10" s="62"/>
      <c r="AM10" s="63"/>
      <c r="AN10" s="61"/>
      <c r="AO10" s="62"/>
      <c r="AP10" s="63"/>
    </row>
    <row r="11" spans="1:42" x14ac:dyDescent="0.15">
      <c r="A11" s="28" t="s">
        <v>15</v>
      </c>
      <c r="B11" s="108"/>
      <c r="C11" s="103"/>
      <c r="D11" s="46" t="s">
        <v>69</v>
      </c>
      <c r="E11" s="60"/>
      <c r="F11" s="60"/>
      <c r="G11" s="61"/>
      <c r="H11" s="62"/>
      <c r="I11" s="63"/>
      <c r="J11" s="61"/>
      <c r="K11" s="62"/>
      <c r="L11" s="63"/>
      <c r="M11" s="61"/>
      <c r="N11" s="62"/>
      <c r="O11" s="63"/>
      <c r="P11" s="61"/>
      <c r="Q11" s="62"/>
      <c r="R11" s="63"/>
      <c r="S11" s="61"/>
      <c r="T11" s="62"/>
      <c r="U11" s="63"/>
      <c r="V11" s="61"/>
      <c r="W11" s="62"/>
      <c r="X11" s="63"/>
      <c r="Y11" s="61"/>
      <c r="Z11" s="62"/>
      <c r="AA11" s="63"/>
      <c r="AB11" s="61"/>
      <c r="AC11" s="62"/>
      <c r="AD11" s="63"/>
      <c r="AE11" s="61"/>
      <c r="AF11" s="62"/>
      <c r="AG11" s="63"/>
      <c r="AH11" s="61"/>
      <c r="AI11" s="62"/>
      <c r="AJ11" s="63"/>
      <c r="AK11" s="61"/>
      <c r="AL11" s="62"/>
      <c r="AM11" s="63"/>
      <c r="AN11" s="61"/>
      <c r="AO11" s="62"/>
      <c r="AP11" s="63"/>
    </row>
    <row r="12" spans="1:42" ht="17.25" customHeight="1" x14ac:dyDescent="0.15">
      <c r="A12" s="28" t="s">
        <v>16</v>
      </c>
      <c r="B12" s="108"/>
      <c r="C12" s="103" t="s">
        <v>83</v>
      </c>
      <c r="D12" s="46" t="s">
        <v>89</v>
      </c>
      <c r="E12" s="60"/>
      <c r="F12" s="60"/>
      <c r="G12" s="61"/>
      <c r="H12" s="62"/>
      <c r="I12" s="63"/>
      <c r="J12" s="61"/>
      <c r="K12" s="62"/>
      <c r="L12" s="63"/>
      <c r="M12" s="61"/>
      <c r="N12" s="62"/>
      <c r="O12" s="63"/>
      <c r="P12" s="61"/>
      <c r="Q12" s="62"/>
      <c r="R12" s="63"/>
      <c r="S12" s="61"/>
      <c r="T12" s="62"/>
      <c r="U12" s="63"/>
      <c r="V12" s="61"/>
      <c r="W12" s="62"/>
      <c r="X12" s="63"/>
      <c r="Y12" s="61"/>
      <c r="Z12" s="62"/>
      <c r="AA12" s="63"/>
      <c r="AB12" s="61"/>
      <c r="AC12" s="62"/>
      <c r="AD12" s="63"/>
      <c r="AE12" s="61"/>
      <c r="AF12" s="62"/>
      <c r="AG12" s="63"/>
      <c r="AH12" s="61"/>
      <c r="AI12" s="62"/>
      <c r="AJ12" s="63"/>
      <c r="AK12" s="61"/>
      <c r="AL12" s="62"/>
      <c r="AM12" s="63"/>
      <c r="AN12" s="61"/>
      <c r="AO12" s="62"/>
      <c r="AP12" s="63"/>
    </row>
    <row r="13" spans="1:42" x14ac:dyDescent="0.15">
      <c r="A13" s="28" t="s">
        <v>17</v>
      </c>
      <c r="B13" s="108"/>
      <c r="C13" s="103"/>
      <c r="D13" s="46" t="s">
        <v>70</v>
      </c>
      <c r="E13" s="60"/>
      <c r="F13" s="60"/>
      <c r="G13" s="61"/>
      <c r="H13" s="62"/>
      <c r="I13" s="63"/>
      <c r="J13" s="61"/>
      <c r="K13" s="62"/>
      <c r="L13" s="63"/>
      <c r="M13" s="61"/>
      <c r="N13" s="62"/>
      <c r="O13" s="63"/>
      <c r="P13" s="61"/>
      <c r="Q13" s="62"/>
      <c r="R13" s="63"/>
      <c r="S13" s="61"/>
      <c r="T13" s="62"/>
      <c r="U13" s="63"/>
      <c r="V13" s="61"/>
      <c r="W13" s="62"/>
      <c r="X13" s="63"/>
      <c r="Y13" s="61"/>
      <c r="Z13" s="62"/>
      <c r="AA13" s="63"/>
      <c r="AB13" s="61"/>
      <c r="AC13" s="62"/>
      <c r="AD13" s="63"/>
      <c r="AE13" s="61"/>
      <c r="AF13" s="62"/>
      <c r="AG13" s="63"/>
      <c r="AH13" s="61"/>
      <c r="AI13" s="62"/>
      <c r="AJ13" s="63"/>
      <c r="AK13" s="61"/>
      <c r="AL13" s="62"/>
      <c r="AM13" s="63"/>
      <c r="AN13" s="61"/>
      <c r="AO13" s="62"/>
      <c r="AP13" s="63"/>
    </row>
    <row r="14" spans="1:42" x14ac:dyDescent="0.15">
      <c r="A14" s="28" t="s">
        <v>18</v>
      </c>
      <c r="B14" s="108"/>
      <c r="C14" s="103"/>
      <c r="D14" s="46" t="s">
        <v>71</v>
      </c>
      <c r="E14" s="60"/>
      <c r="F14" s="60"/>
      <c r="G14" s="61"/>
      <c r="H14" s="62"/>
      <c r="I14" s="63"/>
      <c r="J14" s="61"/>
      <c r="K14" s="62"/>
      <c r="L14" s="63"/>
      <c r="M14" s="61"/>
      <c r="N14" s="62"/>
      <c r="O14" s="63"/>
      <c r="P14" s="61"/>
      <c r="Q14" s="62"/>
      <c r="R14" s="63"/>
      <c r="S14" s="61"/>
      <c r="T14" s="62"/>
      <c r="U14" s="63"/>
      <c r="V14" s="61"/>
      <c r="W14" s="62"/>
      <c r="X14" s="63"/>
      <c r="Y14" s="61"/>
      <c r="Z14" s="62"/>
      <c r="AA14" s="63"/>
      <c r="AB14" s="61"/>
      <c r="AC14" s="62"/>
      <c r="AD14" s="63"/>
      <c r="AE14" s="61"/>
      <c r="AF14" s="62"/>
      <c r="AG14" s="63"/>
      <c r="AH14" s="61"/>
      <c r="AI14" s="62"/>
      <c r="AJ14" s="63"/>
      <c r="AK14" s="61"/>
      <c r="AL14" s="62"/>
      <c r="AM14" s="63"/>
      <c r="AN14" s="61"/>
      <c r="AO14" s="62"/>
      <c r="AP14" s="63"/>
    </row>
    <row r="15" spans="1:42" x14ac:dyDescent="0.15">
      <c r="A15" s="28" t="s">
        <v>19</v>
      </c>
      <c r="B15" s="108"/>
      <c r="C15" s="103"/>
      <c r="D15" s="46" t="s">
        <v>72</v>
      </c>
      <c r="E15" s="60"/>
      <c r="F15" s="60"/>
      <c r="G15" s="61"/>
      <c r="H15" s="62"/>
      <c r="I15" s="63"/>
      <c r="J15" s="61"/>
      <c r="K15" s="62"/>
      <c r="L15" s="63"/>
      <c r="M15" s="61"/>
      <c r="N15" s="62"/>
      <c r="O15" s="63"/>
      <c r="P15" s="61"/>
      <c r="Q15" s="62"/>
      <c r="R15" s="63"/>
      <c r="S15" s="61"/>
      <c r="T15" s="62"/>
      <c r="U15" s="63"/>
      <c r="V15" s="61"/>
      <c r="W15" s="62"/>
      <c r="X15" s="63"/>
      <c r="Y15" s="61"/>
      <c r="Z15" s="62"/>
      <c r="AA15" s="63"/>
      <c r="AB15" s="61"/>
      <c r="AC15" s="62"/>
      <c r="AD15" s="63"/>
      <c r="AE15" s="61"/>
      <c r="AF15" s="62"/>
      <c r="AG15" s="63"/>
      <c r="AH15" s="61"/>
      <c r="AI15" s="62"/>
      <c r="AJ15" s="63"/>
      <c r="AK15" s="61"/>
      <c r="AL15" s="62"/>
      <c r="AM15" s="63"/>
      <c r="AN15" s="61"/>
      <c r="AO15" s="62"/>
      <c r="AP15" s="63"/>
    </row>
    <row r="16" spans="1:42" x14ac:dyDescent="0.15">
      <c r="A16" s="28" t="s">
        <v>20</v>
      </c>
      <c r="B16" s="108"/>
      <c r="C16" s="103"/>
      <c r="D16" s="46" t="s">
        <v>73</v>
      </c>
      <c r="E16" s="60"/>
      <c r="F16" s="60"/>
      <c r="G16" s="61"/>
      <c r="H16" s="62"/>
      <c r="I16" s="63"/>
      <c r="J16" s="61"/>
      <c r="K16" s="62"/>
      <c r="L16" s="63"/>
      <c r="M16" s="61"/>
      <c r="N16" s="62"/>
      <c r="O16" s="63"/>
      <c r="P16" s="61"/>
      <c r="Q16" s="62"/>
      <c r="R16" s="63"/>
      <c r="S16" s="61"/>
      <c r="T16" s="62"/>
      <c r="U16" s="63"/>
      <c r="V16" s="61"/>
      <c r="W16" s="62"/>
      <c r="X16" s="63"/>
      <c r="Y16" s="61"/>
      <c r="Z16" s="62"/>
      <c r="AA16" s="63"/>
      <c r="AB16" s="61"/>
      <c r="AC16" s="62"/>
      <c r="AD16" s="63"/>
      <c r="AE16" s="61"/>
      <c r="AF16" s="62"/>
      <c r="AG16" s="63"/>
      <c r="AH16" s="61"/>
      <c r="AI16" s="62"/>
      <c r="AJ16" s="63"/>
      <c r="AK16" s="61"/>
      <c r="AL16" s="62"/>
      <c r="AM16" s="63"/>
      <c r="AN16" s="61"/>
      <c r="AO16" s="62"/>
      <c r="AP16" s="63"/>
    </row>
    <row r="17" spans="1:42" x14ac:dyDescent="0.15">
      <c r="A17" s="28" t="s">
        <v>21</v>
      </c>
      <c r="B17" s="108"/>
      <c r="C17" s="103"/>
      <c r="D17" s="46" t="s">
        <v>74</v>
      </c>
      <c r="E17" s="60"/>
      <c r="F17" s="60"/>
      <c r="G17" s="61"/>
      <c r="H17" s="62"/>
      <c r="I17" s="63"/>
      <c r="J17" s="61"/>
      <c r="K17" s="62"/>
      <c r="L17" s="63"/>
      <c r="M17" s="61"/>
      <c r="N17" s="62"/>
      <c r="O17" s="63"/>
      <c r="P17" s="61"/>
      <c r="Q17" s="62"/>
      <c r="R17" s="63"/>
      <c r="S17" s="61"/>
      <c r="T17" s="62"/>
      <c r="U17" s="63"/>
      <c r="V17" s="61"/>
      <c r="W17" s="62"/>
      <c r="X17" s="63"/>
      <c r="Y17" s="61"/>
      <c r="Z17" s="62"/>
      <c r="AA17" s="63"/>
      <c r="AB17" s="61"/>
      <c r="AC17" s="62"/>
      <c r="AD17" s="63"/>
      <c r="AE17" s="61"/>
      <c r="AF17" s="62"/>
      <c r="AG17" s="63"/>
      <c r="AH17" s="61"/>
      <c r="AI17" s="62"/>
      <c r="AJ17" s="63"/>
      <c r="AK17" s="61"/>
      <c r="AL17" s="62"/>
      <c r="AM17" s="63"/>
      <c r="AN17" s="61"/>
      <c r="AO17" s="62"/>
      <c r="AP17" s="63"/>
    </row>
    <row r="18" spans="1:42" x14ac:dyDescent="0.15">
      <c r="A18" s="28" t="s">
        <v>22</v>
      </c>
      <c r="B18" s="108"/>
      <c r="C18" s="103"/>
      <c r="D18" s="46" t="s">
        <v>75</v>
      </c>
      <c r="E18" s="60"/>
      <c r="F18" s="60"/>
      <c r="G18" s="61"/>
      <c r="H18" s="62"/>
      <c r="I18" s="63"/>
      <c r="J18" s="61"/>
      <c r="K18" s="62"/>
      <c r="L18" s="63"/>
      <c r="M18" s="61"/>
      <c r="N18" s="62"/>
      <c r="O18" s="63"/>
      <c r="P18" s="61"/>
      <c r="Q18" s="62"/>
      <c r="R18" s="63"/>
      <c r="S18" s="61"/>
      <c r="T18" s="62"/>
      <c r="U18" s="63"/>
      <c r="V18" s="61"/>
      <c r="W18" s="62"/>
      <c r="X18" s="63"/>
      <c r="Y18" s="61"/>
      <c r="Z18" s="62"/>
      <c r="AA18" s="63"/>
      <c r="AB18" s="61"/>
      <c r="AC18" s="62"/>
      <c r="AD18" s="63"/>
      <c r="AE18" s="61"/>
      <c r="AF18" s="62"/>
      <c r="AG18" s="63"/>
      <c r="AH18" s="61"/>
      <c r="AI18" s="62"/>
      <c r="AJ18" s="63"/>
      <c r="AK18" s="61"/>
      <c r="AL18" s="62"/>
      <c r="AM18" s="63"/>
      <c r="AN18" s="61"/>
      <c r="AO18" s="62"/>
      <c r="AP18" s="63"/>
    </row>
    <row r="19" spans="1:42" x14ac:dyDescent="0.15">
      <c r="A19" s="28" t="s">
        <v>23</v>
      </c>
      <c r="B19" s="108"/>
      <c r="C19" s="103"/>
      <c r="D19" s="46" t="s">
        <v>76</v>
      </c>
      <c r="E19" s="60"/>
      <c r="F19" s="60"/>
      <c r="G19" s="61"/>
      <c r="H19" s="62"/>
      <c r="I19" s="63"/>
      <c r="J19" s="61"/>
      <c r="K19" s="62"/>
      <c r="L19" s="63"/>
      <c r="M19" s="61"/>
      <c r="N19" s="62"/>
      <c r="O19" s="63"/>
      <c r="P19" s="61"/>
      <c r="Q19" s="62"/>
      <c r="R19" s="63"/>
      <c r="S19" s="61"/>
      <c r="T19" s="62"/>
      <c r="U19" s="63"/>
      <c r="V19" s="61"/>
      <c r="W19" s="62"/>
      <c r="X19" s="63"/>
      <c r="Y19" s="61"/>
      <c r="Z19" s="62"/>
      <c r="AA19" s="63"/>
      <c r="AB19" s="61"/>
      <c r="AC19" s="62"/>
      <c r="AD19" s="63"/>
      <c r="AE19" s="61"/>
      <c r="AF19" s="62"/>
      <c r="AG19" s="63"/>
      <c r="AH19" s="61"/>
      <c r="AI19" s="62"/>
      <c r="AJ19" s="63"/>
      <c r="AK19" s="61"/>
      <c r="AL19" s="62"/>
      <c r="AM19" s="63"/>
      <c r="AN19" s="61"/>
      <c r="AO19" s="62"/>
      <c r="AP19" s="63"/>
    </row>
    <row r="20" spans="1:42" x14ac:dyDescent="0.15">
      <c r="A20" s="28" t="s">
        <v>24</v>
      </c>
      <c r="B20" s="108"/>
      <c r="C20" s="103"/>
      <c r="D20" s="46" t="s">
        <v>77</v>
      </c>
      <c r="E20" s="60"/>
      <c r="F20" s="60"/>
      <c r="G20" s="61"/>
      <c r="H20" s="62"/>
      <c r="I20" s="63"/>
      <c r="J20" s="61"/>
      <c r="K20" s="62"/>
      <c r="L20" s="63"/>
      <c r="M20" s="61"/>
      <c r="N20" s="62"/>
      <c r="O20" s="63"/>
      <c r="P20" s="61"/>
      <c r="Q20" s="62"/>
      <c r="R20" s="63"/>
      <c r="S20" s="61"/>
      <c r="T20" s="62"/>
      <c r="U20" s="63"/>
      <c r="V20" s="61"/>
      <c r="W20" s="62"/>
      <c r="X20" s="63"/>
      <c r="Y20" s="61"/>
      <c r="Z20" s="62"/>
      <c r="AA20" s="63"/>
      <c r="AB20" s="61"/>
      <c r="AC20" s="62"/>
      <c r="AD20" s="63"/>
      <c r="AE20" s="61"/>
      <c r="AF20" s="62"/>
      <c r="AG20" s="63"/>
      <c r="AH20" s="61"/>
      <c r="AI20" s="62"/>
      <c r="AJ20" s="63"/>
      <c r="AK20" s="61"/>
      <c r="AL20" s="62"/>
      <c r="AM20" s="63"/>
      <c r="AN20" s="61"/>
      <c r="AO20" s="62"/>
      <c r="AP20" s="63"/>
    </row>
    <row r="21" spans="1:42" x14ac:dyDescent="0.15">
      <c r="A21" s="28" t="s">
        <v>25</v>
      </c>
      <c r="B21" s="108"/>
      <c r="C21" s="103"/>
      <c r="D21" s="46" t="s">
        <v>78</v>
      </c>
      <c r="E21" s="60"/>
      <c r="F21" s="60"/>
      <c r="G21" s="61"/>
      <c r="H21" s="62"/>
      <c r="I21" s="63"/>
      <c r="J21" s="61"/>
      <c r="K21" s="62"/>
      <c r="L21" s="63"/>
      <c r="M21" s="61"/>
      <c r="N21" s="62"/>
      <c r="O21" s="63"/>
      <c r="P21" s="61"/>
      <c r="Q21" s="62"/>
      <c r="R21" s="63"/>
      <c r="S21" s="61"/>
      <c r="T21" s="62"/>
      <c r="U21" s="63"/>
      <c r="V21" s="61"/>
      <c r="W21" s="62"/>
      <c r="X21" s="63"/>
      <c r="Y21" s="61"/>
      <c r="Z21" s="62"/>
      <c r="AA21" s="63"/>
      <c r="AB21" s="61"/>
      <c r="AC21" s="62"/>
      <c r="AD21" s="63"/>
      <c r="AE21" s="61"/>
      <c r="AF21" s="62"/>
      <c r="AG21" s="63"/>
      <c r="AH21" s="61"/>
      <c r="AI21" s="62"/>
      <c r="AJ21" s="63"/>
      <c r="AK21" s="61"/>
      <c r="AL21" s="62"/>
      <c r="AM21" s="63"/>
      <c r="AN21" s="61"/>
      <c r="AO21" s="62"/>
      <c r="AP21" s="63"/>
    </row>
    <row r="22" spans="1:42" ht="17.25" customHeight="1" x14ac:dyDescent="0.15">
      <c r="A22" s="28" t="s">
        <v>26</v>
      </c>
      <c r="B22" s="108"/>
      <c r="C22" s="103" t="s">
        <v>84</v>
      </c>
      <c r="D22" s="46" t="s">
        <v>88</v>
      </c>
      <c r="E22" s="60"/>
      <c r="F22" s="60"/>
      <c r="G22" s="61"/>
      <c r="H22" s="62"/>
      <c r="I22" s="63"/>
      <c r="J22" s="61"/>
      <c r="K22" s="62"/>
      <c r="L22" s="63"/>
      <c r="M22" s="61"/>
      <c r="N22" s="62"/>
      <c r="O22" s="63"/>
      <c r="P22" s="61"/>
      <c r="Q22" s="62"/>
      <c r="R22" s="63"/>
      <c r="S22" s="61"/>
      <c r="T22" s="62"/>
      <c r="U22" s="63"/>
      <c r="V22" s="61"/>
      <c r="W22" s="62"/>
      <c r="X22" s="63"/>
      <c r="Y22" s="61"/>
      <c r="Z22" s="62"/>
      <c r="AA22" s="63"/>
      <c r="AB22" s="61"/>
      <c r="AC22" s="62"/>
      <c r="AD22" s="63"/>
      <c r="AE22" s="61"/>
      <c r="AF22" s="62"/>
      <c r="AG22" s="63"/>
      <c r="AH22" s="61"/>
      <c r="AI22" s="62"/>
      <c r="AJ22" s="63"/>
      <c r="AK22" s="61"/>
      <c r="AL22" s="62"/>
      <c r="AM22" s="63"/>
      <c r="AN22" s="61"/>
      <c r="AO22" s="62"/>
      <c r="AP22" s="63"/>
    </row>
    <row r="23" spans="1:42" x14ac:dyDescent="0.15">
      <c r="A23" s="28" t="s">
        <v>27</v>
      </c>
      <c r="B23" s="108"/>
      <c r="C23" s="103"/>
      <c r="D23" s="46" t="s">
        <v>79</v>
      </c>
      <c r="E23" s="60"/>
      <c r="F23" s="60"/>
      <c r="G23" s="61"/>
      <c r="H23" s="62"/>
      <c r="I23" s="63"/>
      <c r="J23" s="61"/>
      <c r="K23" s="62"/>
      <c r="L23" s="63"/>
      <c r="M23" s="61"/>
      <c r="N23" s="62"/>
      <c r="O23" s="63"/>
      <c r="P23" s="61"/>
      <c r="Q23" s="62"/>
      <c r="R23" s="63"/>
      <c r="S23" s="61"/>
      <c r="T23" s="62"/>
      <c r="U23" s="63"/>
      <c r="V23" s="61"/>
      <c r="W23" s="62"/>
      <c r="X23" s="63"/>
      <c r="Y23" s="61"/>
      <c r="Z23" s="62"/>
      <c r="AA23" s="63"/>
      <c r="AB23" s="61"/>
      <c r="AC23" s="62"/>
      <c r="AD23" s="63"/>
      <c r="AE23" s="61"/>
      <c r="AF23" s="62"/>
      <c r="AG23" s="63"/>
      <c r="AH23" s="61"/>
      <c r="AI23" s="62"/>
      <c r="AJ23" s="63"/>
      <c r="AK23" s="61"/>
      <c r="AL23" s="62"/>
      <c r="AM23" s="63"/>
      <c r="AN23" s="61"/>
      <c r="AO23" s="62"/>
      <c r="AP23" s="63"/>
    </row>
    <row r="24" spans="1:42" x14ac:dyDescent="0.15">
      <c r="A24" s="28" t="s">
        <v>28</v>
      </c>
      <c r="B24" s="108"/>
      <c r="C24" s="103"/>
      <c r="D24" s="46" t="s">
        <v>80</v>
      </c>
      <c r="E24" s="60"/>
      <c r="F24" s="60"/>
      <c r="G24" s="61"/>
      <c r="H24" s="62"/>
      <c r="I24" s="63"/>
      <c r="J24" s="61"/>
      <c r="K24" s="62"/>
      <c r="L24" s="63"/>
      <c r="M24" s="61"/>
      <c r="N24" s="62"/>
      <c r="O24" s="63"/>
      <c r="P24" s="61"/>
      <c r="Q24" s="62"/>
      <c r="R24" s="63"/>
      <c r="S24" s="61"/>
      <c r="T24" s="62"/>
      <c r="U24" s="63"/>
      <c r="V24" s="61"/>
      <c r="W24" s="62"/>
      <c r="X24" s="63"/>
      <c r="Y24" s="61"/>
      <c r="Z24" s="62"/>
      <c r="AA24" s="63"/>
      <c r="AB24" s="61"/>
      <c r="AC24" s="62"/>
      <c r="AD24" s="63"/>
      <c r="AE24" s="61"/>
      <c r="AF24" s="62"/>
      <c r="AG24" s="63"/>
      <c r="AH24" s="61"/>
      <c r="AI24" s="62"/>
      <c r="AJ24" s="63"/>
      <c r="AK24" s="61"/>
      <c r="AL24" s="62"/>
      <c r="AM24" s="63"/>
      <c r="AN24" s="61"/>
      <c r="AO24" s="62"/>
      <c r="AP24" s="63"/>
    </row>
    <row r="25" spans="1:42" x14ac:dyDescent="0.15">
      <c r="A25" s="28" t="s">
        <v>29</v>
      </c>
      <c r="B25" s="109"/>
      <c r="C25" s="103"/>
      <c r="D25" s="46" t="s">
        <v>81</v>
      </c>
      <c r="E25" s="60"/>
      <c r="F25" s="60"/>
      <c r="G25" s="61"/>
      <c r="H25" s="62"/>
      <c r="I25" s="63"/>
      <c r="J25" s="61"/>
      <c r="K25" s="62"/>
      <c r="L25" s="63"/>
      <c r="M25" s="61"/>
      <c r="N25" s="62"/>
      <c r="O25" s="63"/>
      <c r="P25" s="61"/>
      <c r="Q25" s="62"/>
      <c r="R25" s="63"/>
      <c r="S25" s="61"/>
      <c r="T25" s="62"/>
      <c r="U25" s="63"/>
      <c r="V25" s="61"/>
      <c r="W25" s="62"/>
      <c r="X25" s="63"/>
      <c r="Y25" s="61"/>
      <c r="Z25" s="62"/>
      <c r="AA25" s="63"/>
      <c r="AB25" s="61"/>
      <c r="AC25" s="62"/>
      <c r="AD25" s="63"/>
      <c r="AE25" s="61"/>
      <c r="AF25" s="62"/>
      <c r="AG25" s="63"/>
      <c r="AH25" s="61"/>
      <c r="AI25" s="62"/>
      <c r="AJ25" s="63"/>
      <c r="AK25" s="61"/>
      <c r="AL25" s="62"/>
      <c r="AM25" s="63"/>
      <c r="AN25" s="61"/>
      <c r="AO25" s="62"/>
      <c r="AP25" s="63"/>
    </row>
    <row r="26" spans="1:42" ht="25.5" x14ac:dyDescent="0.15">
      <c r="A26" s="28" t="s">
        <v>30</v>
      </c>
      <c r="B26" s="113" t="s">
        <v>94</v>
      </c>
      <c r="C26" s="50" t="s">
        <v>82</v>
      </c>
      <c r="D26" s="46" t="s">
        <v>85</v>
      </c>
      <c r="E26" s="60">
        <v>113</v>
      </c>
      <c r="F26" s="60">
        <v>976</v>
      </c>
      <c r="G26" s="61">
        <v>887</v>
      </c>
      <c r="H26" s="62">
        <v>358</v>
      </c>
      <c r="I26" s="63">
        <v>140</v>
      </c>
      <c r="J26" s="61">
        <v>1177</v>
      </c>
      <c r="K26" s="62">
        <v>479</v>
      </c>
      <c r="L26" s="63">
        <v>224</v>
      </c>
      <c r="M26" s="61">
        <v>1007</v>
      </c>
      <c r="N26" s="62">
        <v>408</v>
      </c>
      <c r="O26" s="63">
        <v>192</v>
      </c>
      <c r="P26" s="61">
        <v>780</v>
      </c>
      <c r="Q26" s="62">
        <v>337</v>
      </c>
      <c r="R26" s="63">
        <v>109</v>
      </c>
      <c r="S26" s="61">
        <v>1201</v>
      </c>
      <c r="T26" s="62">
        <v>469</v>
      </c>
      <c r="U26" s="63">
        <v>203</v>
      </c>
      <c r="V26" s="61">
        <v>452</v>
      </c>
      <c r="W26" s="62">
        <v>199</v>
      </c>
      <c r="X26" s="63">
        <v>121</v>
      </c>
      <c r="Y26" s="61">
        <v>821</v>
      </c>
      <c r="Z26" s="62">
        <v>395</v>
      </c>
      <c r="AA26" s="63">
        <v>199</v>
      </c>
      <c r="AB26" s="61">
        <v>1093</v>
      </c>
      <c r="AC26" s="62">
        <v>499</v>
      </c>
      <c r="AD26" s="63">
        <v>242</v>
      </c>
      <c r="AE26" s="61">
        <v>863</v>
      </c>
      <c r="AF26" s="62">
        <v>352</v>
      </c>
      <c r="AG26" s="63">
        <v>152</v>
      </c>
      <c r="AH26" s="61">
        <v>1143</v>
      </c>
      <c r="AI26" s="62">
        <v>476</v>
      </c>
      <c r="AJ26" s="63">
        <v>175</v>
      </c>
      <c r="AK26" s="61">
        <v>619</v>
      </c>
      <c r="AL26" s="62">
        <v>211</v>
      </c>
      <c r="AM26" s="63">
        <v>89</v>
      </c>
      <c r="AN26" s="61">
        <v>980</v>
      </c>
      <c r="AO26" s="62">
        <v>195</v>
      </c>
      <c r="AP26" s="63">
        <v>29</v>
      </c>
    </row>
    <row r="27" spans="1:42" ht="17.25" customHeight="1" x14ac:dyDescent="0.15">
      <c r="A27" s="28" t="s">
        <v>31</v>
      </c>
      <c r="B27" s="113"/>
      <c r="C27" s="103" t="s">
        <v>83</v>
      </c>
      <c r="D27" s="46" t="s">
        <v>86</v>
      </c>
      <c r="E27" s="60">
        <v>90</v>
      </c>
      <c r="F27" s="60"/>
      <c r="G27" s="61">
        <v>491</v>
      </c>
      <c r="H27" s="62">
        <v>264</v>
      </c>
      <c r="I27" s="63">
        <v>101</v>
      </c>
      <c r="J27" s="61">
        <v>695</v>
      </c>
      <c r="K27" s="62">
        <v>362</v>
      </c>
      <c r="L27" s="63">
        <v>176</v>
      </c>
      <c r="M27" s="61">
        <v>526</v>
      </c>
      <c r="N27" s="62">
        <v>293</v>
      </c>
      <c r="O27" s="63">
        <v>143</v>
      </c>
      <c r="P27" s="61">
        <v>303</v>
      </c>
      <c r="Q27" s="62">
        <v>207</v>
      </c>
      <c r="R27" s="63">
        <v>63</v>
      </c>
      <c r="S27" s="61">
        <v>674</v>
      </c>
      <c r="T27" s="62">
        <v>325</v>
      </c>
      <c r="U27" s="63">
        <v>152</v>
      </c>
      <c r="V27" s="61">
        <v>194</v>
      </c>
      <c r="W27" s="62">
        <v>131</v>
      </c>
      <c r="X27" s="63">
        <v>87</v>
      </c>
      <c r="Y27" s="61">
        <v>418</v>
      </c>
      <c r="Z27" s="62">
        <v>251</v>
      </c>
      <c r="AA27" s="63">
        <v>125</v>
      </c>
      <c r="AB27" s="61">
        <v>439</v>
      </c>
      <c r="AC27" s="62">
        <v>270</v>
      </c>
      <c r="AD27" s="63">
        <v>142</v>
      </c>
      <c r="AE27" s="61">
        <v>459</v>
      </c>
      <c r="AF27" s="62">
        <v>244</v>
      </c>
      <c r="AG27" s="63">
        <v>120</v>
      </c>
      <c r="AH27" s="61">
        <v>375</v>
      </c>
      <c r="AI27" s="62">
        <v>277</v>
      </c>
      <c r="AJ27" s="63">
        <v>99</v>
      </c>
      <c r="AK27" s="61">
        <v>152</v>
      </c>
      <c r="AL27" s="62">
        <v>107</v>
      </c>
      <c r="AM27" s="63">
        <v>55</v>
      </c>
      <c r="AN27" s="61">
        <v>154</v>
      </c>
      <c r="AO27" s="62">
        <v>98</v>
      </c>
      <c r="AP27" s="63">
        <v>29</v>
      </c>
    </row>
    <row r="28" spans="1:42" x14ac:dyDescent="0.15">
      <c r="A28" s="28" t="s">
        <v>32</v>
      </c>
      <c r="B28" s="113"/>
      <c r="C28" s="103"/>
      <c r="D28" s="46" t="s">
        <v>64</v>
      </c>
      <c r="E28" s="60">
        <v>115</v>
      </c>
      <c r="F28" s="60"/>
      <c r="G28" s="61">
        <v>667</v>
      </c>
      <c r="H28" s="62">
        <v>315</v>
      </c>
      <c r="I28" s="63">
        <v>139</v>
      </c>
      <c r="J28" s="61">
        <v>841</v>
      </c>
      <c r="K28" s="62">
        <v>396</v>
      </c>
      <c r="L28" s="63">
        <v>196</v>
      </c>
      <c r="M28" s="61">
        <v>758</v>
      </c>
      <c r="N28" s="62">
        <v>333</v>
      </c>
      <c r="O28" s="63">
        <v>170</v>
      </c>
      <c r="P28" s="61">
        <v>585</v>
      </c>
      <c r="Q28" s="62">
        <v>310</v>
      </c>
      <c r="R28" s="63">
        <v>115</v>
      </c>
      <c r="S28" s="61">
        <v>886</v>
      </c>
      <c r="T28" s="62">
        <v>446</v>
      </c>
      <c r="U28" s="63">
        <v>233</v>
      </c>
      <c r="V28" s="61">
        <v>381</v>
      </c>
      <c r="W28" s="62">
        <v>213</v>
      </c>
      <c r="X28" s="63">
        <v>132</v>
      </c>
      <c r="Y28" s="61">
        <v>611</v>
      </c>
      <c r="Z28" s="62">
        <v>376</v>
      </c>
      <c r="AA28" s="63">
        <v>221</v>
      </c>
      <c r="AB28" s="61">
        <v>696</v>
      </c>
      <c r="AC28" s="62">
        <v>418</v>
      </c>
      <c r="AD28" s="63">
        <v>216</v>
      </c>
      <c r="AE28" s="61">
        <v>680</v>
      </c>
      <c r="AF28" s="62">
        <v>325</v>
      </c>
      <c r="AG28" s="63">
        <v>165</v>
      </c>
      <c r="AH28" s="61">
        <v>827</v>
      </c>
      <c r="AI28" s="62">
        <v>427</v>
      </c>
      <c r="AJ28" s="63">
        <v>198</v>
      </c>
      <c r="AK28" s="61">
        <v>491</v>
      </c>
      <c r="AL28" s="62">
        <v>197</v>
      </c>
      <c r="AM28" s="63">
        <v>88</v>
      </c>
      <c r="AN28" s="61">
        <v>917</v>
      </c>
      <c r="AO28" s="62">
        <v>296</v>
      </c>
      <c r="AP28" s="63">
        <v>108</v>
      </c>
    </row>
    <row r="29" spans="1:42" x14ac:dyDescent="0.15">
      <c r="A29" s="28" t="s">
        <v>33</v>
      </c>
      <c r="B29" s="114"/>
      <c r="C29" s="103"/>
      <c r="D29" s="46" t="s">
        <v>87</v>
      </c>
      <c r="E29" s="60">
        <v>128</v>
      </c>
      <c r="F29" s="60"/>
      <c r="G29" s="61">
        <v>906</v>
      </c>
      <c r="H29" s="62">
        <v>406</v>
      </c>
      <c r="I29" s="63">
        <v>179</v>
      </c>
      <c r="J29" s="61">
        <v>1389</v>
      </c>
      <c r="K29" s="62">
        <v>543</v>
      </c>
      <c r="L29" s="63">
        <v>288</v>
      </c>
      <c r="M29" s="61">
        <v>1115</v>
      </c>
      <c r="N29" s="62">
        <v>447</v>
      </c>
      <c r="O29" s="63">
        <v>228</v>
      </c>
      <c r="P29" s="61">
        <v>640</v>
      </c>
      <c r="Q29" s="62">
        <v>331</v>
      </c>
      <c r="R29" s="63">
        <v>137</v>
      </c>
      <c r="S29" s="61">
        <v>1278</v>
      </c>
      <c r="T29" s="62">
        <v>508</v>
      </c>
      <c r="U29" s="63">
        <v>266</v>
      </c>
      <c r="V29" s="61">
        <v>540</v>
      </c>
      <c r="W29" s="62">
        <v>209</v>
      </c>
      <c r="X29" s="63">
        <v>143</v>
      </c>
      <c r="Y29" s="61">
        <v>1086</v>
      </c>
      <c r="Z29" s="62">
        <v>436</v>
      </c>
      <c r="AA29" s="63">
        <v>259</v>
      </c>
      <c r="AB29" s="61">
        <v>1270</v>
      </c>
      <c r="AC29" s="62">
        <v>530</v>
      </c>
      <c r="AD29" s="63">
        <v>290</v>
      </c>
      <c r="AE29" s="61">
        <v>779</v>
      </c>
      <c r="AF29" s="62">
        <v>378</v>
      </c>
      <c r="AG29" s="63">
        <v>186</v>
      </c>
      <c r="AH29" s="61">
        <v>1032</v>
      </c>
      <c r="AI29" s="62">
        <v>520</v>
      </c>
      <c r="AJ29" s="63">
        <v>253</v>
      </c>
      <c r="AK29" s="61">
        <v>441</v>
      </c>
      <c r="AL29" s="62">
        <v>210</v>
      </c>
      <c r="AM29" s="63">
        <v>118</v>
      </c>
      <c r="AN29" s="61">
        <v>517</v>
      </c>
      <c r="AO29" s="62">
        <v>220</v>
      </c>
      <c r="AP29" s="63">
        <v>77</v>
      </c>
    </row>
    <row r="30" spans="1:42" x14ac:dyDescent="0.15">
      <c r="A30" s="28" t="s">
        <v>34</v>
      </c>
      <c r="B30" s="115" t="s">
        <v>49</v>
      </c>
      <c r="C30" s="116"/>
      <c r="D30" s="117"/>
      <c r="E30" s="60">
        <v>70</v>
      </c>
      <c r="F30" s="60">
        <v>176</v>
      </c>
      <c r="G30" s="61">
        <v>450</v>
      </c>
      <c r="H30" s="62">
        <v>223</v>
      </c>
      <c r="I30" s="63">
        <v>91</v>
      </c>
      <c r="J30" s="61">
        <v>573</v>
      </c>
      <c r="K30" s="62">
        <v>230</v>
      </c>
      <c r="L30" s="63">
        <v>116</v>
      </c>
      <c r="M30" s="61">
        <v>614</v>
      </c>
      <c r="N30" s="62">
        <v>245</v>
      </c>
      <c r="O30" s="63">
        <v>112</v>
      </c>
      <c r="P30" s="61">
        <v>922</v>
      </c>
      <c r="Q30" s="62">
        <v>336</v>
      </c>
      <c r="R30" s="63">
        <v>157</v>
      </c>
      <c r="S30" s="61">
        <v>472</v>
      </c>
      <c r="T30" s="62">
        <v>228</v>
      </c>
      <c r="U30" s="63">
        <v>105</v>
      </c>
      <c r="V30" s="61">
        <v>287</v>
      </c>
      <c r="W30" s="62">
        <v>109</v>
      </c>
      <c r="X30" s="63">
        <v>67</v>
      </c>
      <c r="Y30" s="61">
        <v>416</v>
      </c>
      <c r="Z30" s="62">
        <v>170</v>
      </c>
      <c r="AA30" s="63">
        <v>62</v>
      </c>
      <c r="AB30" s="61">
        <v>1128</v>
      </c>
      <c r="AC30" s="62">
        <v>387</v>
      </c>
      <c r="AD30" s="63">
        <v>229</v>
      </c>
      <c r="AE30" s="61">
        <v>463</v>
      </c>
      <c r="AF30" s="62">
        <v>170</v>
      </c>
      <c r="AG30" s="63">
        <v>85</v>
      </c>
      <c r="AH30" s="61">
        <v>931</v>
      </c>
      <c r="AI30" s="62">
        <v>325</v>
      </c>
      <c r="AJ30" s="63">
        <v>145</v>
      </c>
      <c r="AK30" s="61">
        <v>1171</v>
      </c>
      <c r="AL30" s="62">
        <v>371</v>
      </c>
      <c r="AM30" s="63">
        <v>191</v>
      </c>
      <c r="AN30" s="61">
        <v>236</v>
      </c>
      <c r="AO30" s="62">
        <v>98</v>
      </c>
      <c r="AP30" s="63">
        <v>37</v>
      </c>
    </row>
    <row r="31" spans="1:42" x14ac:dyDescent="0.15">
      <c r="A31" s="28" t="s">
        <v>36</v>
      </c>
      <c r="B31" s="115" t="s">
        <v>50</v>
      </c>
      <c r="C31" s="116"/>
      <c r="D31" s="117"/>
      <c r="E31" s="60">
        <v>15</v>
      </c>
      <c r="F31" s="60">
        <v>35</v>
      </c>
      <c r="G31" s="61">
        <v>523</v>
      </c>
      <c r="H31" s="62">
        <v>116</v>
      </c>
      <c r="I31" s="63">
        <v>12</v>
      </c>
      <c r="J31" s="61">
        <v>468</v>
      </c>
      <c r="K31" s="62">
        <v>104</v>
      </c>
      <c r="L31" s="63">
        <v>17</v>
      </c>
      <c r="M31" s="61">
        <v>434</v>
      </c>
      <c r="N31" s="62">
        <v>106</v>
      </c>
      <c r="O31" s="63">
        <v>22</v>
      </c>
      <c r="P31" s="61">
        <v>404</v>
      </c>
      <c r="Q31" s="62">
        <v>99</v>
      </c>
      <c r="R31" s="63">
        <v>16</v>
      </c>
      <c r="S31" s="61">
        <v>447</v>
      </c>
      <c r="T31" s="62">
        <v>99</v>
      </c>
      <c r="U31" s="63">
        <v>16</v>
      </c>
      <c r="V31" s="61">
        <v>159</v>
      </c>
      <c r="W31" s="62">
        <v>43</v>
      </c>
      <c r="X31" s="63">
        <v>18</v>
      </c>
      <c r="Y31" s="61">
        <v>427</v>
      </c>
      <c r="Z31" s="62">
        <v>108</v>
      </c>
      <c r="AA31" s="63">
        <v>28</v>
      </c>
      <c r="AB31" s="61">
        <v>432</v>
      </c>
      <c r="AC31" s="62">
        <v>105</v>
      </c>
      <c r="AD31" s="63">
        <v>27</v>
      </c>
      <c r="AE31" s="61">
        <v>379</v>
      </c>
      <c r="AF31" s="62">
        <v>87</v>
      </c>
      <c r="AG31" s="63">
        <v>17</v>
      </c>
      <c r="AH31" s="61">
        <v>608</v>
      </c>
      <c r="AI31" s="62">
        <v>132</v>
      </c>
      <c r="AJ31" s="63">
        <v>23</v>
      </c>
      <c r="AK31" s="61">
        <v>562</v>
      </c>
      <c r="AL31" s="62">
        <v>117</v>
      </c>
      <c r="AM31" s="63">
        <v>19</v>
      </c>
      <c r="AN31" s="61">
        <v>634</v>
      </c>
      <c r="AO31" s="62">
        <v>121</v>
      </c>
      <c r="AP31" s="63">
        <v>13</v>
      </c>
    </row>
    <row r="32" spans="1:42" x14ac:dyDescent="0.15">
      <c r="A32" s="28" t="s">
        <v>37</v>
      </c>
      <c r="B32" s="115" t="s">
        <v>51</v>
      </c>
      <c r="C32" s="116"/>
      <c r="D32" s="117"/>
      <c r="E32" s="60">
        <v>15</v>
      </c>
      <c r="F32" s="60">
        <v>37</v>
      </c>
      <c r="G32" s="61">
        <v>155</v>
      </c>
      <c r="H32" s="62">
        <v>73</v>
      </c>
      <c r="I32" s="63">
        <v>24</v>
      </c>
      <c r="J32" s="61">
        <v>102</v>
      </c>
      <c r="K32" s="62">
        <v>59</v>
      </c>
      <c r="L32" s="63">
        <v>20</v>
      </c>
      <c r="M32" s="61">
        <v>98</v>
      </c>
      <c r="N32" s="62">
        <v>72</v>
      </c>
      <c r="O32" s="63">
        <v>19</v>
      </c>
      <c r="P32" s="61">
        <v>151</v>
      </c>
      <c r="Q32" s="62">
        <v>102</v>
      </c>
      <c r="R32" s="63">
        <v>35</v>
      </c>
      <c r="S32" s="61">
        <v>98</v>
      </c>
      <c r="T32" s="62">
        <v>65</v>
      </c>
      <c r="U32" s="63">
        <v>17</v>
      </c>
      <c r="V32" s="61">
        <v>68</v>
      </c>
      <c r="W32" s="62">
        <v>43</v>
      </c>
      <c r="X32" s="63">
        <v>11</v>
      </c>
      <c r="Y32" s="61">
        <v>117</v>
      </c>
      <c r="Z32" s="62">
        <v>72</v>
      </c>
      <c r="AA32" s="63">
        <v>19</v>
      </c>
      <c r="AB32" s="61">
        <v>134</v>
      </c>
      <c r="AC32" s="62">
        <v>76</v>
      </c>
      <c r="AD32" s="63">
        <v>21</v>
      </c>
      <c r="AE32" s="61">
        <v>80</v>
      </c>
      <c r="AF32" s="62">
        <v>61</v>
      </c>
      <c r="AG32" s="63">
        <v>21</v>
      </c>
      <c r="AH32" s="61">
        <v>109</v>
      </c>
      <c r="AI32" s="62">
        <v>76</v>
      </c>
      <c r="AJ32" s="63">
        <v>24</v>
      </c>
      <c r="AK32" s="61">
        <v>95</v>
      </c>
      <c r="AL32" s="62">
        <v>54</v>
      </c>
      <c r="AM32" s="63">
        <v>11</v>
      </c>
      <c r="AN32" s="61">
        <v>103</v>
      </c>
      <c r="AO32" s="62">
        <v>77</v>
      </c>
      <c r="AP32" s="63">
        <v>18</v>
      </c>
    </row>
    <row r="33" spans="1:42" x14ac:dyDescent="0.15">
      <c r="A33" s="28" t="s">
        <v>38</v>
      </c>
      <c r="B33" s="118" t="s">
        <v>52</v>
      </c>
      <c r="C33" s="119"/>
      <c r="D33" s="120"/>
      <c r="E33" s="60">
        <v>34</v>
      </c>
      <c r="F33" s="60">
        <v>79</v>
      </c>
      <c r="G33" s="61">
        <v>342</v>
      </c>
      <c r="H33" s="62">
        <v>107</v>
      </c>
      <c r="I33" s="63">
        <v>25</v>
      </c>
      <c r="J33" s="61">
        <v>299</v>
      </c>
      <c r="K33" s="62">
        <v>85</v>
      </c>
      <c r="L33" s="63">
        <v>24</v>
      </c>
      <c r="M33" s="61">
        <v>385</v>
      </c>
      <c r="N33" s="62">
        <v>114</v>
      </c>
      <c r="O33" s="63">
        <v>36</v>
      </c>
      <c r="P33" s="61">
        <v>439</v>
      </c>
      <c r="Q33" s="62">
        <v>130</v>
      </c>
      <c r="R33" s="63">
        <v>42</v>
      </c>
      <c r="S33" s="61">
        <v>363</v>
      </c>
      <c r="T33" s="62">
        <v>112</v>
      </c>
      <c r="U33" s="63">
        <v>40</v>
      </c>
      <c r="V33" s="61">
        <v>202</v>
      </c>
      <c r="W33" s="62">
        <v>53</v>
      </c>
      <c r="X33" s="63">
        <v>28</v>
      </c>
      <c r="Y33" s="61">
        <v>418</v>
      </c>
      <c r="Z33" s="62">
        <v>108</v>
      </c>
      <c r="AA33" s="63">
        <v>43</v>
      </c>
      <c r="AB33" s="61">
        <v>484</v>
      </c>
      <c r="AC33" s="62">
        <v>138</v>
      </c>
      <c r="AD33" s="63">
        <v>60</v>
      </c>
      <c r="AE33" s="61">
        <v>393</v>
      </c>
      <c r="AF33" s="62">
        <v>104</v>
      </c>
      <c r="AG33" s="63">
        <v>44</v>
      </c>
      <c r="AH33" s="61">
        <v>483</v>
      </c>
      <c r="AI33" s="62">
        <v>135</v>
      </c>
      <c r="AJ33" s="63">
        <v>42</v>
      </c>
      <c r="AK33" s="61">
        <v>608</v>
      </c>
      <c r="AL33" s="62">
        <v>168</v>
      </c>
      <c r="AM33" s="63">
        <v>71</v>
      </c>
      <c r="AN33" s="61">
        <v>409</v>
      </c>
      <c r="AO33" s="62">
        <v>100</v>
      </c>
      <c r="AP33" s="63">
        <v>25</v>
      </c>
    </row>
    <row r="34" spans="1:42" x14ac:dyDescent="0.15">
      <c r="A34" s="28" t="s">
        <v>39</v>
      </c>
      <c r="B34" s="115" t="s">
        <v>53</v>
      </c>
      <c r="C34" s="116"/>
      <c r="D34" s="117"/>
      <c r="E34" s="60">
        <v>35</v>
      </c>
      <c r="F34" s="60">
        <v>103</v>
      </c>
      <c r="G34" s="61">
        <v>554</v>
      </c>
      <c r="H34" s="62">
        <v>142</v>
      </c>
      <c r="I34" s="63">
        <v>41</v>
      </c>
      <c r="J34" s="61">
        <v>520</v>
      </c>
      <c r="K34" s="62">
        <v>130</v>
      </c>
      <c r="L34" s="63">
        <v>30</v>
      </c>
      <c r="M34" s="61">
        <v>587</v>
      </c>
      <c r="N34" s="62">
        <v>173</v>
      </c>
      <c r="O34" s="63">
        <v>38</v>
      </c>
      <c r="P34" s="61">
        <v>769</v>
      </c>
      <c r="Q34" s="62">
        <v>212</v>
      </c>
      <c r="R34" s="63">
        <v>52</v>
      </c>
      <c r="S34" s="61">
        <v>761</v>
      </c>
      <c r="T34" s="62">
        <v>247</v>
      </c>
      <c r="U34" s="63">
        <v>83</v>
      </c>
      <c r="V34" s="61">
        <v>300</v>
      </c>
      <c r="W34" s="62">
        <v>89</v>
      </c>
      <c r="X34" s="63">
        <v>35</v>
      </c>
      <c r="Y34" s="61">
        <v>580</v>
      </c>
      <c r="Z34" s="62">
        <v>187</v>
      </c>
      <c r="AA34" s="63">
        <v>55</v>
      </c>
      <c r="AB34" s="61">
        <v>736</v>
      </c>
      <c r="AC34" s="62">
        <v>232</v>
      </c>
      <c r="AD34" s="63">
        <v>76</v>
      </c>
      <c r="AE34" s="61">
        <v>375</v>
      </c>
      <c r="AF34" s="62">
        <v>163</v>
      </c>
      <c r="AG34" s="63">
        <v>70</v>
      </c>
      <c r="AH34" s="61">
        <v>527</v>
      </c>
      <c r="AI34" s="62">
        <v>210</v>
      </c>
      <c r="AJ34" s="63">
        <v>94</v>
      </c>
      <c r="AK34" s="61">
        <v>495</v>
      </c>
      <c r="AL34" s="62">
        <v>230</v>
      </c>
      <c r="AM34" s="63">
        <v>88</v>
      </c>
      <c r="AN34" s="61">
        <v>491</v>
      </c>
      <c r="AO34" s="62">
        <v>174</v>
      </c>
      <c r="AP34" s="63">
        <v>46</v>
      </c>
    </row>
    <row r="35" spans="1:42" x14ac:dyDescent="0.15">
      <c r="A35" s="28" t="s">
        <v>40</v>
      </c>
      <c r="B35" s="115" t="s">
        <v>54</v>
      </c>
      <c r="C35" s="116"/>
      <c r="D35" s="117"/>
      <c r="E35" s="60">
        <v>34</v>
      </c>
      <c r="F35" s="60">
        <v>71</v>
      </c>
      <c r="G35" s="61">
        <v>174</v>
      </c>
      <c r="H35" s="62">
        <v>89</v>
      </c>
      <c r="I35" s="63">
        <v>35</v>
      </c>
      <c r="J35" s="61">
        <v>225</v>
      </c>
      <c r="K35" s="62">
        <v>108</v>
      </c>
      <c r="L35" s="63">
        <v>51</v>
      </c>
      <c r="M35" s="61">
        <v>364</v>
      </c>
      <c r="N35" s="62">
        <v>133</v>
      </c>
      <c r="O35" s="63">
        <v>61</v>
      </c>
      <c r="P35" s="61">
        <v>431</v>
      </c>
      <c r="Q35" s="62">
        <v>169</v>
      </c>
      <c r="R35" s="63">
        <v>68</v>
      </c>
      <c r="S35" s="61">
        <v>415</v>
      </c>
      <c r="T35" s="62">
        <v>174</v>
      </c>
      <c r="U35" s="63">
        <v>66</v>
      </c>
      <c r="V35" s="61">
        <v>138</v>
      </c>
      <c r="W35" s="62">
        <v>81</v>
      </c>
      <c r="X35" s="63">
        <v>42</v>
      </c>
      <c r="Y35" s="61">
        <v>361</v>
      </c>
      <c r="Z35" s="62">
        <v>170</v>
      </c>
      <c r="AA35" s="63">
        <v>73</v>
      </c>
      <c r="AB35" s="61">
        <v>496</v>
      </c>
      <c r="AC35" s="62">
        <v>218</v>
      </c>
      <c r="AD35" s="63">
        <v>87</v>
      </c>
      <c r="AE35" s="61">
        <v>280</v>
      </c>
      <c r="AF35" s="62">
        <v>139</v>
      </c>
      <c r="AG35" s="63">
        <v>50</v>
      </c>
      <c r="AH35" s="61">
        <v>687</v>
      </c>
      <c r="AI35" s="62">
        <v>249</v>
      </c>
      <c r="AJ35" s="63">
        <v>121</v>
      </c>
      <c r="AK35" s="61">
        <v>387</v>
      </c>
      <c r="AL35" s="62">
        <v>187</v>
      </c>
      <c r="AM35" s="63">
        <v>72</v>
      </c>
      <c r="AN35" s="61">
        <v>344</v>
      </c>
      <c r="AO35" s="62">
        <v>143</v>
      </c>
      <c r="AP35" s="63">
        <v>46</v>
      </c>
    </row>
    <row r="36" spans="1:42" x14ac:dyDescent="0.15">
      <c r="A36" s="28" t="s">
        <v>41</v>
      </c>
      <c r="B36" s="115" t="s">
        <v>55</v>
      </c>
      <c r="C36" s="116"/>
      <c r="D36" s="117"/>
      <c r="E36" s="60">
        <v>17</v>
      </c>
      <c r="F36" s="60">
        <v>37</v>
      </c>
      <c r="G36" s="61">
        <v>239</v>
      </c>
      <c r="H36" s="62">
        <v>51</v>
      </c>
      <c r="I36" s="63">
        <v>10</v>
      </c>
      <c r="J36" s="61">
        <v>218</v>
      </c>
      <c r="K36" s="62">
        <v>55</v>
      </c>
      <c r="L36" s="63">
        <v>12</v>
      </c>
      <c r="M36" s="61">
        <v>301</v>
      </c>
      <c r="N36" s="62">
        <v>68</v>
      </c>
      <c r="O36" s="63">
        <v>16</v>
      </c>
      <c r="P36" s="61">
        <v>323</v>
      </c>
      <c r="Q36" s="62">
        <v>88</v>
      </c>
      <c r="R36" s="63">
        <v>24</v>
      </c>
      <c r="S36" s="61">
        <v>430</v>
      </c>
      <c r="T36" s="62">
        <v>117</v>
      </c>
      <c r="U36" s="63">
        <v>27</v>
      </c>
      <c r="V36" s="61">
        <v>219</v>
      </c>
      <c r="W36" s="62">
        <v>54</v>
      </c>
      <c r="X36" s="63">
        <v>16</v>
      </c>
      <c r="Y36" s="61">
        <v>515</v>
      </c>
      <c r="Z36" s="62">
        <v>112</v>
      </c>
      <c r="AA36" s="63">
        <v>27</v>
      </c>
      <c r="AB36" s="61">
        <v>490</v>
      </c>
      <c r="AC36" s="62">
        <v>118</v>
      </c>
      <c r="AD36" s="63">
        <v>31</v>
      </c>
      <c r="AE36" s="61">
        <v>276</v>
      </c>
      <c r="AF36" s="62">
        <v>88</v>
      </c>
      <c r="AG36" s="63">
        <v>32</v>
      </c>
      <c r="AH36" s="61">
        <v>401</v>
      </c>
      <c r="AI36" s="62">
        <v>128</v>
      </c>
      <c r="AJ36" s="63">
        <v>35</v>
      </c>
      <c r="AK36" s="61">
        <v>258</v>
      </c>
      <c r="AL36" s="62">
        <v>87</v>
      </c>
      <c r="AM36" s="63">
        <v>20</v>
      </c>
      <c r="AN36" s="61">
        <v>304</v>
      </c>
      <c r="AO36" s="62">
        <v>96</v>
      </c>
      <c r="AP36" s="63">
        <v>22</v>
      </c>
    </row>
    <row r="37" spans="1:42" x14ac:dyDescent="0.15">
      <c r="A37" s="28" t="s">
        <v>42</v>
      </c>
      <c r="B37" s="115" t="s">
        <v>56</v>
      </c>
      <c r="C37" s="116"/>
      <c r="D37" s="117"/>
      <c r="E37" s="60">
        <v>14</v>
      </c>
      <c r="F37" s="60">
        <v>45</v>
      </c>
      <c r="G37" s="61">
        <v>220</v>
      </c>
      <c r="H37" s="62">
        <v>75</v>
      </c>
      <c r="I37" s="63">
        <v>21</v>
      </c>
      <c r="J37" s="61">
        <v>205</v>
      </c>
      <c r="K37" s="62">
        <v>64</v>
      </c>
      <c r="L37" s="63">
        <v>17</v>
      </c>
      <c r="M37" s="61">
        <v>208</v>
      </c>
      <c r="N37" s="62">
        <v>79</v>
      </c>
      <c r="O37" s="63">
        <v>21</v>
      </c>
      <c r="P37" s="61">
        <v>185</v>
      </c>
      <c r="Q37" s="62">
        <v>80</v>
      </c>
      <c r="R37" s="63">
        <v>24</v>
      </c>
      <c r="S37" s="61">
        <v>206</v>
      </c>
      <c r="T37" s="62">
        <v>89</v>
      </c>
      <c r="U37" s="63">
        <v>27</v>
      </c>
      <c r="V37" s="61">
        <v>113</v>
      </c>
      <c r="W37" s="62">
        <v>51</v>
      </c>
      <c r="X37" s="63">
        <v>21</v>
      </c>
      <c r="Y37" s="61">
        <v>251</v>
      </c>
      <c r="Z37" s="62">
        <v>98</v>
      </c>
      <c r="AA37" s="63">
        <v>35</v>
      </c>
      <c r="AB37" s="61">
        <v>171</v>
      </c>
      <c r="AC37" s="62">
        <v>78</v>
      </c>
      <c r="AD37" s="63">
        <v>32</v>
      </c>
      <c r="AE37" s="61">
        <v>139</v>
      </c>
      <c r="AF37" s="62">
        <v>54</v>
      </c>
      <c r="AG37" s="63">
        <v>22</v>
      </c>
      <c r="AH37" s="61">
        <v>206</v>
      </c>
      <c r="AI37" s="62">
        <v>86</v>
      </c>
      <c r="AJ37" s="63">
        <v>34</v>
      </c>
      <c r="AK37" s="61">
        <v>182</v>
      </c>
      <c r="AL37" s="62">
        <v>80</v>
      </c>
      <c r="AM37" s="63">
        <v>37</v>
      </c>
      <c r="AN37" s="61">
        <v>162</v>
      </c>
      <c r="AO37" s="62">
        <v>69</v>
      </c>
      <c r="AP37" s="63">
        <v>22</v>
      </c>
    </row>
    <row r="38" spans="1:42" x14ac:dyDescent="0.15">
      <c r="A38" s="28" t="s">
        <v>43</v>
      </c>
      <c r="B38" s="115" t="s">
        <v>57</v>
      </c>
      <c r="C38" s="116"/>
      <c r="D38" s="117"/>
      <c r="E38" s="60">
        <v>8</v>
      </c>
      <c r="F38" s="60">
        <v>17</v>
      </c>
      <c r="G38" s="61">
        <v>136</v>
      </c>
      <c r="H38" s="62">
        <v>57</v>
      </c>
      <c r="I38" s="63">
        <v>17</v>
      </c>
      <c r="J38" s="61">
        <v>53</v>
      </c>
      <c r="K38" s="62">
        <v>36</v>
      </c>
      <c r="L38" s="63">
        <v>14</v>
      </c>
      <c r="M38" s="61">
        <v>71</v>
      </c>
      <c r="N38" s="62">
        <v>39</v>
      </c>
      <c r="O38" s="63">
        <v>13</v>
      </c>
      <c r="P38" s="61">
        <v>132</v>
      </c>
      <c r="Q38" s="62">
        <v>86</v>
      </c>
      <c r="R38" s="63">
        <v>28</v>
      </c>
      <c r="S38" s="61">
        <v>56</v>
      </c>
      <c r="T38" s="62">
        <v>32</v>
      </c>
      <c r="U38" s="63">
        <v>14</v>
      </c>
      <c r="V38" s="61">
        <v>34</v>
      </c>
      <c r="W38" s="62">
        <v>21</v>
      </c>
      <c r="X38" s="63">
        <v>8</v>
      </c>
      <c r="Y38" s="61">
        <v>220</v>
      </c>
      <c r="Z38" s="62">
        <v>95</v>
      </c>
      <c r="AA38" s="63">
        <v>21</v>
      </c>
      <c r="AB38" s="61">
        <v>221</v>
      </c>
      <c r="AC38" s="62">
        <v>94</v>
      </c>
      <c r="AD38" s="63">
        <v>18</v>
      </c>
      <c r="AE38" s="61">
        <v>96</v>
      </c>
      <c r="AF38" s="62">
        <v>47</v>
      </c>
      <c r="AG38" s="63">
        <v>9</v>
      </c>
      <c r="AH38" s="61">
        <v>269</v>
      </c>
      <c r="AI38" s="62">
        <v>94</v>
      </c>
      <c r="AJ38" s="63">
        <v>17</v>
      </c>
      <c r="AK38" s="61">
        <v>386</v>
      </c>
      <c r="AL38" s="62">
        <v>114</v>
      </c>
      <c r="AM38" s="63">
        <v>15</v>
      </c>
      <c r="AN38" s="61">
        <v>312</v>
      </c>
      <c r="AO38" s="62">
        <v>118</v>
      </c>
      <c r="AP38" s="63">
        <v>17</v>
      </c>
    </row>
    <row r="39" spans="1:42" x14ac:dyDescent="0.15">
      <c r="A39" s="28" t="s">
        <v>44</v>
      </c>
      <c r="B39" s="115" t="s">
        <v>58</v>
      </c>
      <c r="C39" s="116"/>
      <c r="D39" s="117"/>
      <c r="E39" s="60">
        <v>12</v>
      </c>
      <c r="F39" s="60">
        <v>24</v>
      </c>
      <c r="G39" s="61">
        <v>98</v>
      </c>
      <c r="H39" s="62">
        <v>62</v>
      </c>
      <c r="I39" s="63">
        <v>22</v>
      </c>
      <c r="J39" s="61">
        <v>87</v>
      </c>
      <c r="K39" s="62">
        <v>64</v>
      </c>
      <c r="L39" s="63">
        <v>16</v>
      </c>
      <c r="M39" s="61">
        <v>85</v>
      </c>
      <c r="N39" s="62">
        <v>66</v>
      </c>
      <c r="O39" s="63">
        <v>15</v>
      </c>
      <c r="P39" s="61">
        <v>92</v>
      </c>
      <c r="Q39" s="62">
        <v>69</v>
      </c>
      <c r="R39" s="63">
        <v>16</v>
      </c>
      <c r="S39" s="61">
        <v>131</v>
      </c>
      <c r="T39" s="62">
        <v>104</v>
      </c>
      <c r="U39" s="63">
        <v>46</v>
      </c>
      <c r="V39" s="61">
        <v>67</v>
      </c>
      <c r="W39" s="62">
        <v>40</v>
      </c>
      <c r="X39" s="63">
        <v>14</v>
      </c>
      <c r="Y39" s="61">
        <v>92</v>
      </c>
      <c r="Z39" s="62">
        <v>67</v>
      </c>
      <c r="AA39" s="63">
        <v>30</v>
      </c>
      <c r="AB39" s="61">
        <v>89</v>
      </c>
      <c r="AC39" s="62">
        <v>81</v>
      </c>
      <c r="AD39" s="63">
        <v>33</v>
      </c>
      <c r="AE39" s="61">
        <v>70</v>
      </c>
      <c r="AF39" s="62">
        <v>61</v>
      </c>
      <c r="AG39" s="63">
        <v>25</v>
      </c>
      <c r="AH39" s="61">
        <v>93</v>
      </c>
      <c r="AI39" s="62">
        <v>71</v>
      </c>
      <c r="AJ39" s="63">
        <v>27</v>
      </c>
      <c r="AK39" s="61">
        <v>111</v>
      </c>
      <c r="AL39" s="62">
        <v>90</v>
      </c>
      <c r="AM39" s="63">
        <v>30</v>
      </c>
      <c r="AN39" s="61">
        <v>92</v>
      </c>
      <c r="AO39" s="62">
        <v>68</v>
      </c>
      <c r="AP39" s="63">
        <v>24</v>
      </c>
    </row>
    <row r="40" spans="1:42" x14ac:dyDescent="0.15">
      <c r="A40" s="28" t="s">
        <v>45</v>
      </c>
      <c r="B40" s="115" t="s">
        <v>59</v>
      </c>
      <c r="C40" s="116"/>
      <c r="D40" s="117"/>
      <c r="E40" s="60">
        <v>4</v>
      </c>
      <c r="F40" s="60">
        <v>11</v>
      </c>
      <c r="G40" s="61">
        <v>171</v>
      </c>
      <c r="H40" s="62">
        <v>40</v>
      </c>
      <c r="I40" s="63">
        <v>8</v>
      </c>
      <c r="J40" s="61">
        <v>127</v>
      </c>
      <c r="K40" s="62">
        <v>38</v>
      </c>
      <c r="L40" s="63">
        <v>8</v>
      </c>
      <c r="M40" s="61">
        <v>231</v>
      </c>
      <c r="N40" s="62">
        <v>47</v>
      </c>
      <c r="O40" s="63">
        <v>11</v>
      </c>
      <c r="P40" s="61">
        <v>162</v>
      </c>
      <c r="Q40" s="62">
        <v>48</v>
      </c>
      <c r="R40" s="63">
        <v>7</v>
      </c>
      <c r="S40" s="61">
        <v>105</v>
      </c>
      <c r="T40" s="62">
        <v>43</v>
      </c>
      <c r="U40" s="63">
        <v>8</v>
      </c>
      <c r="V40" s="61">
        <v>44</v>
      </c>
      <c r="W40" s="62">
        <v>16</v>
      </c>
      <c r="X40" s="63">
        <v>5</v>
      </c>
      <c r="Y40" s="61">
        <v>186</v>
      </c>
      <c r="Z40" s="62">
        <v>44</v>
      </c>
      <c r="AA40" s="63">
        <v>9</v>
      </c>
      <c r="AB40" s="61">
        <v>167</v>
      </c>
      <c r="AC40" s="62">
        <v>44</v>
      </c>
      <c r="AD40" s="63">
        <v>11</v>
      </c>
      <c r="AE40" s="61">
        <v>136</v>
      </c>
      <c r="AF40" s="62">
        <v>33</v>
      </c>
      <c r="AG40" s="63">
        <v>8</v>
      </c>
      <c r="AH40" s="61">
        <v>182</v>
      </c>
      <c r="AI40" s="62">
        <v>40</v>
      </c>
      <c r="AJ40" s="63">
        <v>6</v>
      </c>
      <c r="AK40" s="61">
        <v>146</v>
      </c>
      <c r="AL40" s="62">
        <v>42</v>
      </c>
      <c r="AM40" s="63">
        <v>10</v>
      </c>
      <c r="AN40" s="61">
        <v>76</v>
      </c>
      <c r="AO40" s="62">
        <v>32</v>
      </c>
      <c r="AP40" s="63">
        <v>7</v>
      </c>
    </row>
    <row r="41" spans="1:42" x14ac:dyDescent="0.15">
      <c r="A41" s="28" t="s">
        <v>46</v>
      </c>
      <c r="B41" s="115" t="s">
        <v>60</v>
      </c>
      <c r="C41" s="116"/>
      <c r="D41" s="117"/>
      <c r="E41" s="60">
        <v>6</v>
      </c>
      <c r="F41" s="60">
        <v>19</v>
      </c>
      <c r="G41" s="61">
        <v>83</v>
      </c>
      <c r="H41" s="62">
        <v>37</v>
      </c>
      <c r="I41" s="63">
        <v>9</v>
      </c>
      <c r="J41" s="61">
        <v>65</v>
      </c>
      <c r="K41" s="62">
        <v>31</v>
      </c>
      <c r="L41" s="63">
        <v>5</v>
      </c>
      <c r="M41" s="61">
        <v>80</v>
      </c>
      <c r="N41" s="62">
        <v>41</v>
      </c>
      <c r="O41" s="63">
        <v>7</v>
      </c>
      <c r="P41" s="61">
        <v>97</v>
      </c>
      <c r="Q41" s="62">
        <v>48</v>
      </c>
      <c r="R41" s="63">
        <v>15</v>
      </c>
      <c r="S41" s="61">
        <v>99</v>
      </c>
      <c r="T41" s="62">
        <v>43</v>
      </c>
      <c r="U41" s="63">
        <v>13</v>
      </c>
      <c r="V41" s="61">
        <v>41</v>
      </c>
      <c r="W41" s="62">
        <v>16</v>
      </c>
      <c r="X41" s="63">
        <v>7</v>
      </c>
      <c r="Y41" s="61">
        <v>88</v>
      </c>
      <c r="Z41" s="62">
        <v>34</v>
      </c>
      <c r="AA41" s="63">
        <v>9</v>
      </c>
      <c r="AB41" s="61">
        <v>140</v>
      </c>
      <c r="AC41" s="62">
        <v>56</v>
      </c>
      <c r="AD41" s="63">
        <v>10</v>
      </c>
      <c r="AE41" s="61">
        <v>117</v>
      </c>
      <c r="AF41" s="62">
        <v>38</v>
      </c>
      <c r="AG41" s="63">
        <v>8</v>
      </c>
      <c r="AH41" s="61">
        <v>115</v>
      </c>
      <c r="AI41" s="62">
        <v>50</v>
      </c>
      <c r="AJ41" s="63">
        <v>10</v>
      </c>
      <c r="AK41" s="61">
        <v>235</v>
      </c>
      <c r="AL41" s="62">
        <v>87</v>
      </c>
      <c r="AM41" s="63">
        <v>20</v>
      </c>
      <c r="AN41" s="61">
        <v>139</v>
      </c>
      <c r="AO41" s="62">
        <v>69</v>
      </c>
      <c r="AP41" s="63">
        <v>20</v>
      </c>
    </row>
    <row r="42" spans="1:42" x14ac:dyDescent="0.15">
      <c r="A42" s="28" t="s">
        <v>47</v>
      </c>
      <c r="B42" s="115" t="s">
        <v>61</v>
      </c>
      <c r="C42" s="116"/>
      <c r="D42" s="117"/>
      <c r="E42" s="60">
        <v>6</v>
      </c>
      <c r="F42" s="60">
        <v>21</v>
      </c>
      <c r="G42" s="61">
        <v>82</v>
      </c>
      <c r="H42" s="62">
        <v>31</v>
      </c>
      <c r="I42" s="63">
        <v>16</v>
      </c>
      <c r="J42" s="61">
        <v>51</v>
      </c>
      <c r="K42" s="62">
        <v>27</v>
      </c>
      <c r="L42" s="63">
        <v>12</v>
      </c>
      <c r="M42" s="61">
        <v>52</v>
      </c>
      <c r="N42" s="62">
        <v>29</v>
      </c>
      <c r="O42" s="63">
        <v>12</v>
      </c>
      <c r="P42" s="61">
        <v>55</v>
      </c>
      <c r="Q42" s="62">
        <v>35</v>
      </c>
      <c r="R42" s="63">
        <v>16</v>
      </c>
      <c r="S42" s="61">
        <v>60</v>
      </c>
      <c r="T42" s="62">
        <v>38</v>
      </c>
      <c r="U42" s="63">
        <v>13</v>
      </c>
      <c r="V42" s="61">
        <v>44</v>
      </c>
      <c r="W42" s="62">
        <v>29</v>
      </c>
      <c r="X42" s="63">
        <v>15</v>
      </c>
      <c r="Y42" s="61">
        <v>59</v>
      </c>
      <c r="Z42" s="62">
        <v>38</v>
      </c>
      <c r="AA42" s="63">
        <v>16</v>
      </c>
      <c r="AB42" s="61">
        <v>43</v>
      </c>
      <c r="AC42" s="62">
        <v>31</v>
      </c>
      <c r="AD42" s="63">
        <v>16</v>
      </c>
      <c r="AE42" s="61">
        <v>36</v>
      </c>
      <c r="AF42" s="62">
        <v>20</v>
      </c>
      <c r="AG42" s="63">
        <v>9</v>
      </c>
      <c r="AH42" s="61">
        <v>79</v>
      </c>
      <c r="AI42" s="62">
        <v>48</v>
      </c>
      <c r="AJ42" s="63">
        <v>16</v>
      </c>
      <c r="AK42" s="61">
        <v>203</v>
      </c>
      <c r="AL42" s="62">
        <v>78</v>
      </c>
      <c r="AM42" s="63">
        <v>25</v>
      </c>
      <c r="AN42" s="61">
        <v>140</v>
      </c>
      <c r="AO42" s="62">
        <v>70</v>
      </c>
      <c r="AP42" s="63">
        <v>20</v>
      </c>
    </row>
    <row r="43" spans="1:42" x14ac:dyDescent="0.15">
      <c r="A43" s="28" t="s">
        <v>35</v>
      </c>
      <c r="B43" s="115" t="s">
        <v>48</v>
      </c>
      <c r="C43" s="116"/>
      <c r="D43" s="117"/>
      <c r="E43" s="84">
        <v>134</v>
      </c>
      <c r="F43" s="84">
        <v>307</v>
      </c>
      <c r="G43" s="85">
        <v>1432</v>
      </c>
      <c r="H43" s="86">
        <v>599</v>
      </c>
      <c r="I43" s="87">
        <v>195</v>
      </c>
      <c r="J43" s="85">
        <v>1296</v>
      </c>
      <c r="K43" s="86">
        <v>570</v>
      </c>
      <c r="L43" s="87">
        <v>166</v>
      </c>
      <c r="M43" s="85">
        <v>1428</v>
      </c>
      <c r="N43" s="86">
        <v>639</v>
      </c>
      <c r="O43" s="87">
        <v>183</v>
      </c>
      <c r="P43" s="85">
        <v>1886</v>
      </c>
      <c r="Q43" s="86">
        <v>794</v>
      </c>
      <c r="R43" s="87">
        <v>255</v>
      </c>
      <c r="S43" s="85">
        <v>1344</v>
      </c>
      <c r="T43" s="86">
        <v>742</v>
      </c>
      <c r="U43" s="87">
        <v>306</v>
      </c>
      <c r="V43" s="85">
        <v>726</v>
      </c>
      <c r="W43" s="86">
        <v>414</v>
      </c>
      <c r="X43" s="87">
        <v>210</v>
      </c>
      <c r="Y43" s="85">
        <v>1537</v>
      </c>
      <c r="Z43" s="86">
        <v>851</v>
      </c>
      <c r="AA43" s="87">
        <v>362</v>
      </c>
      <c r="AB43" s="85">
        <v>1895</v>
      </c>
      <c r="AC43" s="86">
        <v>979</v>
      </c>
      <c r="AD43" s="87">
        <v>378</v>
      </c>
      <c r="AE43" s="85">
        <v>1562</v>
      </c>
      <c r="AF43" s="86">
        <v>696</v>
      </c>
      <c r="AG43" s="87">
        <v>304</v>
      </c>
      <c r="AH43" s="85">
        <v>1906</v>
      </c>
      <c r="AI43" s="86">
        <v>865</v>
      </c>
      <c r="AJ43" s="87">
        <v>357</v>
      </c>
      <c r="AK43" s="85">
        <v>2240</v>
      </c>
      <c r="AL43" s="86">
        <v>993</v>
      </c>
      <c r="AM43" s="87">
        <v>407</v>
      </c>
      <c r="AN43" s="85">
        <v>2526</v>
      </c>
      <c r="AO43" s="86">
        <v>977</v>
      </c>
      <c r="AP43" s="87">
        <v>342</v>
      </c>
    </row>
    <row r="44" spans="1:42" x14ac:dyDescent="0.15">
      <c r="A44" s="28" t="s">
        <v>141</v>
      </c>
      <c r="B44" s="115" t="s">
        <v>144</v>
      </c>
      <c r="C44" s="116"/>
      <c r="D44" s="117"/>
      <c r="E44" s="84"/>
      <c r="F44" s="84"/>
      <c r="G44" s="85"/>
      <c r="H44" s="86"/>
      <c r="I44" s="87"/>
      <c r="J44" s="85"/>
      <c r="K44" s="86"/>
      <c r="L44" s="87"/>
      <c r="M44" s="85"/>
      <c r="N44" s="86"/>
      <c r="O44" s="87"/>
      <c r="P44" s="85">
        <v>6693</v>
      </c>
      <c r="Q44" s="86">
        <v>1844</v>
      </c>
      <c r="R44" s="87">
        <v>842</v>
      </c>
      <c r="S44" s="85">
        <v>13949</v>
      </c>
      <c r="T44" s="86">
        <v>4281</v>
      </c>
      <c r="U44" s="87">
        <v>1311</v>
      </c>
      <c r="V44" s="85">
        <v>13768</v>
      </c>
      <c r="W44" s="86">
        <v>4403</v>
      </c>
      <c r="X44" s="87">
        <v>1219</v>
      </c>
      <c r="Y44" s="85">
        <v>12282</v>
      </c>
      <c r="Z44" s="86">
        <v>4146</v>
      </c>
      <c r="AA44" s="87">
        <v>1229</v>
      </c>
      <c r="AB44" s="85">
        <v>15088</v>
      </c>
      <c r="AC44" s="86">
        <v>4738</v>
      </c>
      <c r="AD44" s="87">
        <v>1362</v>
      </c>
      <c r="AE44" s="85">
        <v>12679</v>
      </c>
      <c r="AF44" s="86">
        <v>4203</v>
      </c>
      <c r="AG44" s="87">
        <v>1300</v>
      </c>
      <c r="AH44" s="85">
        <v>12948</v>
      </c>
      <c r="AI44" s="86">
        <v>4258</v>
      </c>
      <c r="AJ44" s="87">
        <v>1375</v>
      </c>
      <c r="AK44" s="85">
        <v>13150</v>
      </c>
      <c r="AL44" s="86">
        <v>4417</v>
      </c>
      <c r="AM44" s="87">
        <v>1357</v>
      </c>
      <c r="AN44" s="85">
        <v>5734</v>
      </c>
      <c r="AO44" s="86">
        <v>1979</v>
      </c>
      <c r="AP44" s="87">
        <v>699</v>
      </c>
    </row>
    <row r="45" spans="1:42" x14ac:dyDescent="0.15">
      <c r="A45" s="28" t="s">
        <v>142</v>
      </c>
      <c r="B45" s="115" t="s">
        <v>145</v>
      </c>
      <c r="C45" s="116"/>
      <c r="D45" s="117"/>
      <c r="E45" s="84"/>
      <c r="F45" s="84"/>
      <c r="G45" s="85"/>
      <c r="H45" s="86"/>
      <c r="I45" s="87"/>
      <c r="J45" s="85"/>
      <c r="K45" s="86"/>
      <c r="L45" s="87"/>
      <c r="M45" s="85">
        <v>62</v>
      </c>
      <c r="N45" s="86">
        <v>25</v>
      </c>
      <c r="O45" s="87">
        <v>14</v>
      </c>
      <c r="P45" s="85">
        <v>454</v>
      </c>
      <c r="Q45" s="86">
        <v>131</v>
      </c>
      <c r="R45" s="87">
        <v>18</v>
      </c>
      <c r="S45" s="85">
        <v>455</v>
      </c>
      <c r="T45" s="86">
        <v>165</v>
      </c>
      <c r="U45" s="87">
        <v>21</v>
      </c>
      <c r="V45" s="85">
        <v>264</v>
      </c>
      <c r="W45" s="86">
        <v>83</v>
      </c>
      <c r="X45" s="87">
        <v>17</v>
      </c>
      <c r="Y45" s="85">
        <v>571</v>
      </c>
      <c r="Z45" s="86">
        <v>170</v>
      </c>
      <c r="AA45" s="87">
        <v>22</v>
      </c>
      <c r="AB45" s="85">
        <v>517</v>
      </c>
      <c r="AC45" s="86">
        <v>180</v>
      </c>
      <c r="AD45" s="87">
        <v>26</v>
      </c>
      <c r="AE45" s="85">
        <v>451</v>
      </c>
      <c r="AF45" s="86">
        <v>144</v>
      </c>
      <c r="AG45" s="87">
        <v>25</v>
      </c>
      <c r="AH45" s="85">
        <v>514</v>
      </c>
      <c r="AI45" s="86">
        <v>183</v>
      </c>
      <c r="AJ45" s="87">
        <v>31</v>
      </c>
      <c r="AK45" s="85">
        <v>447</v>
      </c>
      <c r="AL45" s="86">
        <v>164</v>
      </c>
      <c r="AM45" s="87">
        <v>28</v>
      </c>
      <c r="AN45" s="85">
        <v>456</v>
      </c>
      <c r="AO45" s="86">
        <v>147</v>
      </c>
      <c r="AP45" s="87">
        <v>15</v>
      </c>
    </row>
    <row r="46" spans="1:42" x14ac:dyDescent="0.15">
      <c r="A46" s="28" t="s">
        <v>143</v>
      </c>
      <c r="B46" s="115" t="s">
        <v>146</v>
      </c>
      <c r="C46" s="116"/>
      <c r="D46" s="117"/>
      <c r="E46" s="84"/>
      <c r="F46" s="84"/>
      <c r="G46" s="85"/>
      <c r="H46" s="86"/>
      <c r="I46" s="87"/>
      <c r="J46" s="85"/>
      <c r="K46" s="86"/>
      <c r="L46" s="87"/>
      <c r="M46" s="85">
        <v>20</v>
      </c>
      <c r="N46" s="86">
        <v>8</v>
      </c>
      <c r="O46" s="87">
        <v>6</v>
      </c>
      <c r="P46" s="85">
        <v>257</v>
      </c>
      <c r="Q46" s="86">
        <v>86</v>
      </c>
      <c r="R46" s="87">
        <v>20</v>
      </c>
      <c r="S46" s="85">
        <v>315</v>
      </c>
      <c r="T46" s="86">
        <v>89</v>
      </c>
      <c r="U46" s="87">
        <v>22</v>
      </c>
      <c r="V46" s="85">
        <v>160</v>
      </c>
      <c r="W46" s="86">
        <v>50</v>
      </c>
      <c r="X46" s="87">
        <v>25</v>
      </c>
      <c r="Y46" s="85">
        <v>266</v>
      </c>
      <c r="Z46" s="86">
        <v>83</v>
      </c>
      <c r="AA46" s="87">
        <v>19</v>
      </c>
      <c r="AB46" s="85">
        <v>339</v>
      </c>
      <c r="AC46" s="86">
        <v>97</v>
      </c>
      <c r="AD46" s="87">
        <v>30</v>
      </c>
      <c r="AE46" s="85">
        <v>219</v>
      </c>
      <c r="AF46" s="86">
        <v>62</v>
      </c>
      <c r="AG46" s="87">
        <v>13</v>
      </c>
      <c r="AH46" s="85">
        <v>331</v>
      </c>
      <c r="AI46" s="86">
        <v>91</v>
      </c>
      <c r="AJ46" s="87">
        <v>26</v>
      </c>
      <c r="AK46" s="85">
        <v>314</v>
      </c>
      <c r="AL46" s="86">
        <v>95</v>
      </c>
      <c r="AM46" s="87">
        <v>27</v>
      </c>
      <c r="AN46" s="85">
        <v>264</v>
      </c>
      <c r="AO46" s="86">
        <v>98</v>
      </c>
      <c r="AP46" s="87">
        <v>23</v>
      </c>
    </row>
    <row r="47" spans="1:42" x14ac:dyDescent="0.15">
      <c r="A47" s="28" t="s">
        <v>140</v>
      </c>
      <c r="B47" s="115" t="s">
        <v>147</v>
      </c>
      <c r="C47" s="116"/>
      <c r="D47" s="117"/>
      <c r="E47" s="84"/>
      <c r="F47" s="84"/>
      <c r="G47" s="85"/>
      <c r="H47" s="86"/>
      <c r="I47" s="87"/>
      <c r="J47" s="85"/>
      <c r="K47" s="86"/>
      <c r="L47" s="87"/>
      <c r="M47" s="85">
        <v>38</v>
      </c>
      <c r="N47" s="86">
        <v>20</v>
      </c>
      <c r="O47" s="87">
        <v>17</v>
      </c>
      <c r="P47" s="85">
        <v>445</v>
      </c>
      <c r="Q47" s="86">
        <v>214</v>
      </c>
      <c r="R47" s="87">
        <v>117</v>
      </c>
      <c r="S47" s="85">
        <v>669</v>
      </c>
      <c r="T47" s="86">
        <v>342</v>
      </c>
      <c r="U47" s="87">
        <v>218</v>
      </c>
      <c r="V47" s="85">
        <v>233</v>
      </c>
      <c r="W47" s="86">
        <v>128</v>
      </c>
      <c r="X47" s="87">
        <v>82</v>
      </c>
      <c r="Y47" s="85">
        <v>635</v>
      </c>
      <c r="Z47" s="86">
        <v>271</v>
      </c>
      <c r="AA47" s="87">
        <v>139</v>
      </c>
      <c r="AB47" s="85">
        <v>767</v>
      </c>
      <c r="AC47" s="86">
        <v>341</v>
      </c>
      <c r="AD47" s="87">
        <v>171</v>
      </c>
      <c r="AE47" s="85">
        <v>627</v>
      </c>
      <c r="AF47" s="86">
        <v>288</v>
      </c>
      <c r="AG47" s="87">
        <v>150</v>
      </c>
      <c r="AH47" s="85">
        <v>729</v>
      </c>
      <c r="AI47" s="86">
        <v>309</v>
      </c>
      <c r="AJ47" s="87">
        <v>182</v>
      </c>
      <c r="AK47" s="85">
        <v>892</v>
      </c>
      <c r="AL47" s="86">
        <v>382</v>
      </c>
      <c r="AM47" s="87">
        <v>192</v>
      </c>
      <c r="AN47" s="85">
        <v>906</v>
      </c>
      <c r="AO47" s="86">
        <v>404</v>
      </c>
      <c r="AP47" s="87">
        <v>215</v>
      </c>
    </row>
    <row r="48" spans="1:42" x14ac:dyDescent="0.15">
      <c r="A48" s="28" t="s">
        <v>148</v>
      </c>
      <c r="B48" s="115" t="s">
        <v>159</v>
      </c>
      <c r="C48" s="116"/>
      <c r="D48" s="117"/>
      <c r="E48" s="84"/>
      <c r="F48" s="84"/>
      <c r="G48" s="85"/>
      <c r="H48" s="86"/>
      <c r="I48" s="87"/>
      <c r="J48" s="85"/>
      <c r="K48" s="86"/>
      <c r="L48" s="87"/>
      <c r="M48" s="85"/>
      <c r="N48" s="86"/>
      <c r="O48" s="87"/>
      <c r="P48" s="85"/>
      <c r="Q48" s="86"/>
      <c r="R48" s="87"/>
      <c r="S48" s="85"/>
      <c r="T48" s="86"/>
      <c r="U48" s="87"/>
      <c r="V48" s="85"/>
      <c r="W48" s="86"/>
      <c r="X48" s="87"/>
      <c r="Y48" s="85"/>
      <c r="Z48" s="86"/>
      <c r="AA48" s="87"/>
      <c r="AB48" s="85">
        <v>523</v>
      </c>
      <c r="AC48" s="86">
        <v>149</v>
      </c>
      <c r="AD48" s="87">
        <v>21</v>
      </c>
      <c r="AE48" s="85">
        <v>372</v>
      </c>
      <c r="AF48" s="86">
        <v>109</v>
      </c>
      <c r="AG48" s="87">
        <v>19</v>
      </c>
      <c r="AH48" s="85">
        <v>472</v>
      </c>
      <c r="AI48" s="86">
        <v>132</v>
      </c>
      <c r="AJ48" s="87">
        <v>19</v>
      </c>
      <c r="AK48" s="85">
        <v>453</v>
      </c>
      <c r="AL48" s="86">
        <v>135</v>
      </c>
      <c r="AM48" s="87">
        <v>26</v>
      </c>
      <c r="AN48" s="85">
        <v>573</v>
      </c>
      <c r="AO48" s="86">
        <v>175</v>
      </c>
      <c r="AP48" s="87">
        <v>28</v>
      </c>
    </row>
    <row r="49" spans="1:42" x14ac:dyDescent="0.15">
      <c r="A49" s="28" t="s">
        <v>157</v>
      </c>
      <c r="B49" s="115"/>
      <c r="C49" s="116"/>
      <c r="D49" s="117"/>
      <c r="E49" s="84"/>
      <c r="F49" s="84"/>
      <c r="G49" s="85"/>
      <c r="H49" s="86"/>
      <c r="I49" s="87"/>
      <c r="J49" s="85"/>
      <c r="K49" s="86"/>
      <c r="L49" s="87"/>
      <c r="M49" s="85"/>
      <c r="N49" s="86"/>
      <c r="O49" s="87"/>
      <c r="P49" s="85"/>
      <c r="Q49" s="86"/>
      <c r="R49" s="87"/>
      <c r="S49" s="85"/>
      <c r="T49" s="86"/>
      <c r="U49" s="87"/>
      <c r="V49" s="85"/>
      <c r="W49" s="86"/>
      <c r="X49" s="87"/>
      <c r="Y49" s="85"/>
      <c r="Z49" s="86"/>
      <c r="AA49" s="87"/>
      <c r="AB49" s="85"/>
      <c r="AC49" s="86"/>
      <c r="AD49" s="87"/>
      <c r="AE49" s="85"/>
      <c r="AF49" s="86"/>
      <c r="AG49" s="87"/>
      <c r="AH49" s="85"/>
      <c r="AI49" s="86"/>
      <c r="AJ49" s="87"/>
      <c r="AK49" s="85"/>
      <c r="AL49" s="86"/>
      <c r="AM49" s="87"/>
      <c r="AN49" s="85"/>
      <c r="AO49" s="86"/>
      <c r="AP49" s="87"/>
    </row>
    <row r="50" spans="1:42" ht="18" thickBot="1" x14ac:dyDescent="0.2">
      <c r="A50" s="28" t="s">
        <v>158</v>
      </c>
      <c r="B50" s="110"/>
      <c r="C50" s="111"/>
      <c r="D50" s="112"/>
      <c r="E50" s="64"/>
      <c r="F50" s="64"/>
      <c r="G50" s="65"/>
      <c r="H50" s="66"/>
      <c r="I50" s="67"/>
      <c r="J50" s="65"/>
      <c r="K50" s="66"/>
      <c r="L50" s="67"/>
      <c r="M50" s="65"/>
      <c r="N50" s="66"/>
      <c r="O50" s="67"/>
      <c r="P50" s="65"/>
      <c r="Q50" s="66"/>
      <c r="R50" s="67"/>
      <c r="S50" s="65"/>
      <c r="T50" s="66"/>
      <c r="U50" s="67"/>
      <c r="V50" s="65"/>
      <c r="W50" s="66"/>
      <c r="X50" s="67"/>
      <c r="Y50" s="65"/>
      <c r="Z50" s="66"/>
      <c r="AA50" s="67"/>
      <c r="AB50" s="65"/>
      <c r="AC50" s="66"/>
      <c r="AD50" s="67"/>
      <c r="AE50" s="65"/>
      <c r="AF50" s="66"/>
      <c r="AG50" s="67"/>
      <c r="AH50" s="65"/>
      <c r="AI50" s="66"/>
      <c r="AJ50" s="67"/>
      <c r="AK50" s="65"/>
      <c r="AL50" s="66"/>
      <c r="AM50" s="67"/>
      <c r="AN50" s="65"/>
      <c r="AO50" s="66"/>
      <c r="AP50" s="67"/>
    </row>
    <row r="51" spans="1:42" ht="35.25" customHeight="1" x14ac:dyDescent="0.15">
      <c r="B51" s="13"/>
      <c r="C51" s="13"/>
      <c r="D51" s="13"/>
      <c r="G51" s="14"/>
      <c r="H51" s="14"/>
      <c r="I51" s="14"/>
    </row>
    <row r="52" spans="1:42" ht="9" customHeight="1" x14ac:dyDescent="0.15">
      <c r="B52" s="24"/>
      <c r="C52" s="24"/>
      <c r="D52" s="25"/>
      <c r="G52" s="25"/>
      <c r="H52" s="25"/>
      <c r="I52" s="25"/>
    </row>
    <row r="53" spans="1:42" ht="30.75" customHeight="1" x14ac:dyDescent="0.15"/>
  </sheetData>
  <mergeCells count="29">
    <mergeCell ref="B49:D49"/>
    <mergeCell ref="B48:D48"/>
    <mergeCell ref="B43:D43"/>
    <mergeCell ref="B44:D44"/>
    <mergeCell ref="B45:D45"/>
    <mergeCell ref="B47:D47"/>
    <mergeCell ref="B46:D46"/>
    <mergeCell ref="B50:D50"/>
    <mergeCell ref="B26:B29"/>
    <mergeCell ref="B38:D38"/>
    <mergeCell ref="B39:D39"/>
    <mergeCell ref="B40:D40"/>
    <mergeCell ref="B41:D41"/>
    <mergeCell ref="B42:D42"/>
    <mergeCell ref="B32:D32"/>
    <mergeCell ref="B33:D33"/>
    <mergeCell ref="B34:D34"/>
    <mergeCell ref="B35:D35"/>
    <mergeCell ref="B36:D36"/>
    <mergeCell ref="B37:D37"/>
    <mergeCell ref="B30:D30"/>
    <mergeCell ref="B31:D31"/>
    <mergeCell ref="C27:C29"/>
    <mergeCell ref="C12:C21"/>
    <mergeCell ref="B3:D3"/>
    <mergeCell ref="B2:D2"/>
    <mergeCell ref="B4:B25"/>
    <mergeCell ref="C4:C11"/>
    <mergeCell ref="C22:C25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K54"/>
  <sheetViews>
    <sheetView zoomScaleNormal="100" workbookViewId="0">
      <selection activeCell="C1" sqref="C1:J1"/>
    </sheetView>
  </sheetViews>
  <sheetFormatPr defaultColWidth="9" defaultRowHeight="17.25" x14ac:dyDescent="0.15"/>
  <cols>
    <col min="1" max="1" width="9" style="1"/>
    <col min="2" max="2" width="9.125" style="20" bestFit="1" customWidth="1"/>
    <col min="3" max="3" width="6.5" style="1" customWidth="1"/>
    <col min="4" max="4" width="4.375" style="1" customWidth="1"/>
    <col min="5" max="5" width="24.25" style="1" bestFit="1" customWidth="1"/>
    <col min="6" max="6" width="15.875" style="1" customWidth="1"/>
    <col min="7" max="7" width="15.875" style="1" bestFit="1" customWidth="1"/>
    <col min="8" max="8" width="15.875" style="1" customWidth="1"/>
    <col min="9" max="9" width="12.5" style="1" bestFit="1" customWidth="1"/>
    <col min="10" max="10" width="11.625" style="1" bestFit="1" customWidth="1"/>
    <col min="11" max="11" width="11.375" style="1" bestFit="1" customWidth="1"/>
    <col min="12" max="16384" width="9" style="1"/>
  </cols>
  <sheetData>
    <row r="1" spans="1:11" ht="41.25" customHeight="1" x14ac:dyDescent="0.15">
      <c r="A1" s="21" t="s">
        <v>138</v>
      </c>
      <c r="B1" s="58" t="s">
        <v>92</v>
      </c>
      <c r="C1" s="124" t="s">
        <v>91</v>
      </c>
      <c r="D1" s="124"/>
      <c r="E1" s="124"/>
      <c r="F1" s="124"/>
      <c r="G1" s="124"/>
      <c r="H1" s="124"/>
      <c r="I1" s="124"/>
      <c r="J1" s="124"/>
    </row>
    <row r="2" spans="1:11" ht="22.5" customHeight="1" thickBot="1" x14ac:dyDescent="0.2">
      <c r="A2" s="31">
        <v>2020</v>
      </c>
      <c r="B2" s="30">
        <v>3</v>
      </c>
      <c r="C2" s="123" t="str">
        <f>TEXT(DATE(A2,B2,1),"yyyy/m/d")&amp;"～"&amp;B2&amp;"/"&amp;TEXT(DATE(A2,B2+1,1)-1,"d")</f>
        <v>2020/3/1～3/31</v>
      </c>
      <c r="D2" s="123"/>
      <c r="E2" s="123"/>
      <c r="F2" s="123"/>
      <c r="G2" s="123"/>
      <c r="H2" s="123"/>
      <c r="I2" s="123"/>
      <c r="J2" s="123"/>
    </row>
    <row r="3" spans="1:11" ht="34.35" customHeight="1" thickBot="1" x14ac:dyDescent="0.2">
      <c r="B3" s="26" t="s">
        <v>7</v>
      </c>
      <c r="C3" s="142" t="s">
        <v>0</v>
      </c>
      <c r="D3" s="143"/>
      <c r="E3" s="144"/>
      <c r="F3" s="5" t="s">
        <v>139</v>
      </c>
      <c r="G3" s="5" t="s">
        <v>2</v>
      </c>
      <c r="H3" s="5" t="s">
        <v>3</v>
      </c>
      <c r="I3" s="6" t="s">
        <v>4</v>
      </c>
      <c r="J3" s="9" t="s">
        <v>96</v>
      </c>
      <c r="K3" s="21"/>
    </row>
    <row r="4" spans="1:11" ht="34.35" customHeight="1" thickTop="1" x14ac:dyDescent="0.15">
      <c r="B4" s="27"/>
      <c r="C4" s="145" t="s">
        <v>6</v>
      </c>
      <c r="D4" s="146"/>
      <c r="E4" s="147"/>
      <c r="F4" s="22">
        <f>SUM(F5:F26)</f>
        <v>8300</v>
      </c>
      <c r="G4" s="22">
        <f t="shared" ref="G4:J4" si="0">SUM(G5:G26)</f>
        <v>938</v>
      </c>
      <c r="H4" s="22">
        <f t="shared" si="0"/>
        <v>199</v>
      </c>
      <c r="I4" s="23">
        <f t="shared" si="0"/>
        <v>-684</v>
      </c>
      <c r="J4" s="8">
        <f t="shared" ca="1" si="0"/>
        <v>8348</v>
      </c>
    </row>
    <row r="5" spans="1:11" ht="34.35" hidden="1" customHeight="1" x14ac:dyDescent="0.15">
      <c r="B5" s="27" t="s">
        <v>8</v>
      </c>
      <c r="C5" s="69"/>
      <c r="D5" s="139" t="s">
        <v>82</v>
      </c>
      <c r="E5" s="32" t="s">
        <v>90</v>
      </c>
      <c r="F5" s="33">
        <f>INDEX(入力用!$G$4:$AP$50,MATCH(月!$B5,入力用!$A$4:$A$50,0),MATCH(月!$B$2&amp;"A",入力用!$G$2:$AP$2,0))</f>
        <v>8300</v>
      </c>
      <c r="G5" s="33">
        <f>INDEX(入力用!$G$4:$AP$50,MATCH(月!$B5,入力用!$A$4:$A$50,0),MATCH(月!$B$2&amp;"B",入力用!$G$2:$AP$2,0))</f>
        <v>938</v>
      </c>
      <c r="H5" s="33">
        <f>INDEX(入力用!$G$4:$AP$50,MATCH(月!$B5,入力用!$A$4:$A$50,0),MATCH(月!$B$2&amp;"C",入力用!$G$2:$AP$2,0))</f>
        <v>199</v>
      </c>
      <c r="I5" s="34">
        <f>$H5-IF($B$2=4,VLOOKUP($B5,入力用!$A$4:$E$50,5),INDEX(入力用!$G$4:$AP$50,MATCH(月!$B5,入力用!$A$4:$A$50,0),MATCH((月!$B$2-1+IF($B$2=1,12,0))&amp;"C",入力用!$G$2:$AP$2,0)))</f>
        <v>-684</v>
      </c>
      <c r="J5" s="55">
        <f ca="1">SUMPRODUCT((入力用!$A$4:$A$50=月!$B5)*(ISNUMBER(FIND("C",OFFSET(入力用!$G$2,,,,IF(月!$B$2-3&lt;1,(月!$B$2+9)*3,(月!$B$2-3)*3)),2))),OFFSET(入力用!$G$4,,,COUNTA(入力用!$A$4:$A$50),IF(月!$B$2-3&lt;1,(月!$B$2+9)*3,(月!$B$2-3)*3)))</f>
        <v>8348</v>
      </c>
    </row>
    <row r="6" spans="1:11" ht="34.35" hidden="1" customHeight="1" x14ac:dyDescent="0.15">
      <c r="B6" s="27" t="s">
        <v>9</v>
      </c>
      <c r="C6" s="69"/>
      <c r="D6" s="140"/>
      <c r="E6" s="35" t="s">
        <v>63</v>
      </c>
      <c r="F6" s="36">
        <f>INDEX(入力用!$G$4:$AP$50,MATCH(月!$B6,入力用!$A$4:$A$50,0),MATCH(月!$B$2&amp;"A",入力用!$G$2:$AP$2,0))</f>
        <v>0</v>
      </c>
      <c r="G6" s="36">
        <f>INDEX(入力用!$G$4:$AP$50,MATCH(月!$B6,入力用!$A$4:$A$50,0),MATCH(月!$B$2&amp;"B",入力用!$G$2:$AP$2,0))</f>
        <v>0</v>
      </c>
      <c r="H6" s="36">
        <f>INDEX(入力用!$G$4:$AP$50,MATCH(月!$B6,入力用!$A$4:$A$50,0),MATCH(月!$B$2&amp;"C",入力用!$G$2:$AP$2,0))</f>
        <v>0</v>
      </c>
      <c r="I6" s="37">
        <f>$H6-IF($B$2=4,VLOOKUP($B6,入力用!$A$4:$E$50,5),INDEX(入力用!$G$4:$AP$50,MATCH(月!$B6,入力用!$A$4:$A$50,0),MATCH((月!$B$2-1+IF($B$2=1,12,0))&amp;"C",入力用!$G$2:$AP$2,0)))</f>
        <v>0</v>
      </c>
      <c r="J6" s="56">
        <f ca="1">SUMPRODUCT((入力用!$A$4:$A$50=月!$B6)*(ISNUMBER(FIND("C",OFFSET(入力用!$G$2,,,,IF(月!$B$2-3&lt;1,(月!$B$2+9)*3,(月!$B$2-3)*3)),2))),OFFSET(入力用!$G$4,,,COUNTA(入力用!$A$4:$A$50),IF(月!$B$2-3&lt;1,(月!$B$2+9)*3,(月!$B$2-3)*3)))</f>
        <v>0</v>
      </c>
    </row>
    <row r="7" spans="1:11" ht="34.35" hidden="1" customHeight="1" x14ac:dyDescent="0.15">
      <c r="B7" s="27" t="s">
        <v>10</v>
      </c>
      <c r="C7" s="69"/>
      <c r="D7" s="140"/>
      <c r="E7" s="35" t="s">
        <v>64</v>
      </c>
      <c r="F7" s="36">
        <f>INDEX(入力用!$G$4:$AP$50,MATCH(月!$B7,入力用!$A$4:$A$50,0),MATCH(月!$B$2&amp;"A",入力用!$G$2:$AP$2,0))</f>
        <v>0</v>
      </c>
      <c r="G7" s="36">
        <f>INDEX(入力用!$G$4:$AP$50,MATCH(月!$B7,入力用!$A$4:$A$50,0),MATCH(月!$B$2&amp;"B",入力用!$G$2:$AP$2,0))</f>
        <v>0</v>
      </c>
      <c r="H7" s="36">
        <f>INDEX(入力用!$G$4:$AP$50,MATCH(月!$B7,入力用!$A$4:$A$50,0),MATCH(月!$B$2&amp;"C",入力用!$G$2:$AP$2,0))</f>
        <v>0</v>
      </c>
      <c r="I7" s="37">
        <f>$H7-IF($B$2=4,VLOOKUP($B7,入力用!$A$4:$E$50,5),INDEX(入力用!$G$4:$AP$50,MATCH(月!$B7,入力用!$A$4:$A$50,0),MATCH((月!$B$2-1+IF($B$2=1,12,0))&amp;"C",入力用!$G$2:$AP$2,0)))</f>
        <v>0</v>
      </c>
      <c r="J7" s="56">
        <f ca="1">SUMPRODUCT((入力用!$A$4:$A$50=月!$B7)*(ISNUMBER(FIND("C",OFFSET(入力用!$G$2,,,,IF(月!$B$2-3&lt;1,(月!$B$2+9)*3,(月!$B$2-3)*3)),2))),OFFSET(入力用!$G$4,,,COUNTA(入力用!$A$4:$A$50),IF(月!$B$2-3&lt;1,(月!$B$2+9)*3,(月!$B$2-3)*3)))</f>
        <v>0</v>
      </c>
    </row>
    <row r="8" spans="1:11" ht="34.35" hidden="1" customHeight="1" x14ac:dyDescent="0.15">
      <c r="B8" s="27" t="s">
        <v>11</v>
      </c>
      <c r="C8" s="69"/>
      <c r="D8" s="140"/>
      <c r="E8" s="35" t="s">
        <v>65</v>
      </c>
      <c r="F8" s="36">
        <f>INDEX(入力用!$G$4:$AP$50,MATCH(月!$B8,入力用!$A$4:$A$50,0),MATCH(月!$B$2&amp;"A",入力用!$G$2:$AP$2,0))</f>
        <v>0</v>
      </c>
      <c r="G8" s="36">
        <f>INDEX(入力用!$G$4:$AP$50,MATCH(月!$B8,入力用!$A$4:$A$50,0),MATCH(月!$B$2&amp;"B",入力用!$G$2:$AP$2,0))</f>
        <v>0</v>
      </c>
      <c r="H8" s="36">
        <f>INDEX(入力用!$G$4:$AP$50,MATCH(月!$B8,入力用!$A$4:$A$50,0),MATCH(月!$B$2&amp;"C",入力用!$G$2:$AP$2,0))</f>
        <v>0</v>
      </c>
      <c r="I8" s="37">
        <f>$H8-IF($B$2=4,VLOOKUP($B8,入力用!$A$4:$E$50,5),INDEX(入力用!$G$4:$AP$50,MATCH(月!$B8,入力用!$A$4:$A$50,0),MATCH((月!$B$2-1+IF($B$2=1,12,0))&amp;"C",入力用!$G$2:$AP$2,0)))</f>
        <v>0</v>
      </c>
      <c r="J8" s="56">
        <f ca="1">SUMPRODUCT((入力用!$A$4:$A$50=月!$B8)*(ISNUMBER(FIND("C",OFFSET(入力用!$G$2,,,,IF(月!$B$2-3&lt;1,(月!$B$2+9)*3,(月!$B$2-3)*3)),2))),OFFSET(入力用!$G$4,,,COUNTA(入力用!$A$4:$A$50),IF(月!$B$2-3&lt;1,(月!$B$2+9)*3,(月!$B$2-3)*3)))</f>
        <v>0</v>
      </c>
    </row>
    <row r="9" spans="1:11" ht="34.35" hidden="1" customHeight="1" x14ac:dyDescent="0.15">
      <c r="B9" s="27" t="s">
        <v>12</v>
      </c>
      <c r="C9" s="69"/>
      <c r="D9" s="140"/>
      <c r="E9" s="35" t="s">
        <v>66</v>
      </c>
      <c r="F9" s="36">
        <f>INDEX(入力用!$G$4:$AP$50,MATCH(月!$B9,入力用!$A$4:$A$50,0),MATCH(月!$B$2&amp;"A",入力用!$G$2:$AP$2,0))</f>
        <v>0</v>
      </c>
      <c r="G9" s="36">
        <f>INDEX(入力用!$G$4:$AP$50,MATCH(月!$B9,入力用!$A$4:$A$50,0),MATCH(月!$B$2&amp;"B",入力用!$G$2:$AP$2,0))</f>
        <v>0</v>
      </c>
      <c r="H9" s="36">
        <f>INDEX(入力用!$G$4:$AP$50,MATCH(月!$B9,入力用!$A$4:$A$50,0),MATCH(月!$B$2&amp;"C",入力用!$G$2:$AP$2,0))</f>
        <v>0</v>
      </c>
      <c r="I9" s="37">
        <f>$H9-IF($B$2=4,VLOOKUP($B9,入力用!$A$4:$E$50,5),INDEX(入力用!$G$4:$AP$50,MATCH(月!$B9,入力用!$A$4:$A$50,0),MATCH((月!$B$2-1+IF($B$2=1,12,0))&amp;"C",入力用!$G$2:$AP$2,0)))</f>
        <v>0</v>
      </c>
      <c r="J9" s="56">
        <f ca="1">SUMPRODUCT((入力用!$A$4:$A$50=月!$B9)*(ISNUMBER(FIND("C",OFFSET(入力用!$G$2,,,,IF(月!$B$2-3&lt;1,(月!$B$2+9)*3,(月!$B$2-3)*3)),2))),OFFSET(入力用!$G$4,,,COUNTA(入力用!$A$4:$A$50),IF(月!$B$2-3&lt;1,(月!$B$2+9)*3,(月!$B$2-3)*3)))</f>
        <v>0</v>
      </c>
    </row>
    <row r="10" spans="1:11" ht="34.35" hidden="1" customHeight="1" x14ac:dyDescent="0.15">
      <c r="B10" s="27" t="s">
        <v>13</v>
      </c>
      <c r="C10" s="69"/>
      <c r="D10" s="140"/>
      <c r="E10" s="35" t="s">
        <v>67</v>
      </c>
      <c r="F10" s="36">
        <f>INDEX(入力用!$G$4:$AP$50,MATCH(月!$B10,入力用!$A$4:$A$50,0),MATCH(月!$B$2&amp;"A",入力用!$G$2:$AP$2,0))</f>
        <v>0</v>
      </c>
      <c r="G10" s="36">
        <f>INDEX(入力用!$G$4:$AP$50,MATCH(月!$B10,入力用!$A$4:$A$50,0),MATCH(月!$B$2&amp;"B",入力用!$G$2:$AP$2,0))</f>
        <v>0</v>
      </c>
      <c r="H10" s="36">
        <f>INDEX(入力用!$G$4:$AP$50,MATCH(月!$B10,入力用!$A$4:$A$50,0),MATCH(月!$B$2&amp;"C",入力用!$G$2:$AP$2,0))</f>
        <v>0</v>
      </c>
      <c r="I10" s="37">
        <f>$H10-IF($B$2=4,VLOOKUP($B10,入力用!$A$4:$E$50,5),INDEX(入力用!$G$4:$AP$50,MATCH(月!$B10,入力用!$A$4:$A$50,0),MATCH((月!$B$2-1+IF($B$2=1,12,0))&amp;"C",入力用!$G$2:$AP$2,0)))</f>
        <v>0</v>
      </c>
      <c r="J10" s="56">
        <f ca="1">SUMPRODUCT((入力用!$A$4:$A$50=月!$B10)*(ISNUMBER(FIND("C",OFFSET(入力用!$G$2,,,,IF(月!$B$2-3&lt;1,(月!$B$2+9)*3,(月!$B$2-3)*3)),2))),OFFSET(入力用!$G$4,,,COUNTA(入力用!$A$4:$A$50),IF(月!$B$2-3&lt;1,(月!$B$2+9)*3,(月!$B$2-3)*3)))</f>
        <v>0</v>
      </c>
    </row>
    <row r="11" spans="1:11" ht="34.35" hidden="1" customHeight="1" x14ac:dyDescent="0.15">
      <c r="B11" s="27" t="s">
        <v>14</v>
      </c>
      <c r="C11" s="69"/>
      <c r="D11" s="140"/>
      <c r="E11" s="35" t="s">
        <v>68</v>
      </c>
      <c r="F11" s="36">
        <f>INDEX(入力用!$G$4:$AP$50,MATCH(月!$B11,入力用!$A$4:$A$50,0),MATCH(月!$B$2&amp;"A",入力用!$G$2:$AP$2,0))</f>
        <v>0</v>
      </c>
      <c r="G11" s="36">
        <f>INDEX(入力用!$G$4:$AP$50,MATCH(月!$B11,入力用!$A$4:$A$50,0),MATCH(月!$B$2&amp;"B",入力用!$G$2:$AP$2,0))</f>
        <v>0</v>
      </c>
      <c r="H11" s="36">
        <f>INDEX(入力用!$G$4:$AP$50,MATCH(月!$B11,入力用!$A$4:$A$50,0),MATCH(月!$B$2&amp;"C",入力用!$G$2:$AP$2,0))</f>
        <v>0</v>
      </c>
      <c r="I11" s="37">
        <f>$H11-IF($B$2=4,VLOOKUP($B11,入力用!$A$4:$E$50,5),INDEX(入力用!$G$4:$AP$50,MATCH(月!$B11,入力用!$A$4:$A$50,0),MATCH((月!$B$2-1+IF($B$2=1,12,0))&amp;"C",入力用!$G$2:$AP$2,0)))</f>
        <v>0</v>
      </c>
      <c r="J11" s="56">
        <f ca="1">SUMPRODUCT((入力用!$A$4:$A$50=月!$B11)*(ISNUMBER(FIND("C",OFFSET(入力用!$G$2,,,,IF(月!$B$2-3&lt;1,(月!$B$2+9)*3,(月!$B$2-3)*3)),2))),OFFSET(入力用!$G$4,,,COUNTA(入力用!$A$4:$A$50),IF(月!$B$2-3&lt;1,(月!$B$2+9)*3,(月!$B$2-3)*3)))</f>
        <v>0</v>
      </c>
    </row>
    <row r="12" spans="1:11" ht="34.35" hidden="1" customHeight="1" x14ac:dyDescent="0.15">
      <c r="B12" s="27" t="s">
        <v>15</v>
      </c>
      <c r="C12" s="69"/>
      <c r="D12" s="141"/>
      <c r="E12" s="38" t="s">
        <v>69</v>
      </c>
      <c r="F12" s="39">
        <f>INDEX(入力用!$G$4:$AP$50,MATCH(月!$B12,入力用!$A$4:$A$50,0),MATCH(月!$B$2&amp;"A",入力用!$G$2:$AP$2,0))</f>
        <v>0</v>
      </c>
      <c r="G12" s="39">
        <f>INDEX(入力用!$G$4:$AP$50,MATCH(月!$B12,入力用!$A$4:$A$50,0),MATCH(月!$B$2&amp;"B",入力用!$G$2:$AP$2,0))</f>
        <v>0</v>
      </c>
      <c r="H12" s="39">
        <f>INDEX(入力用!$G$4:$AP$50,MATCH(月!$B12,入力用!$A$4:$A$50,0),MATCH(月!$B$2&amp;"C",入力用!$G$2:$AP$2,0))</f>
        <v>0</v>
      </c>
      <c r="I12" s="40">
        <f>$H12-IF($B$2=4,VLOOKUP($B12,入力用!$A$4:$E$50,5),INDEX(入力用!$G$4:$AP$50,MATCH(月!$B12,入力用!$A$4:$A$50,0),MATCH((月!$B$2-1+IF($B$2=1,12,0))&amp;"C",入力用!$G$2:$AP$2,0)))</f>
        <v>0</v>
      </c>
      <c r="J12" s="57">
        <f ca="1">SUMPRODUCT((入力用!$A$4:$A$50=月!$B12)*(ISNUMBER(FIND("C",OFFSET(入力用!$G$2,,,,IF(月!$B$2-3&lt;1,(月!$B$2+9)*3,(月!$B$2-3)*3)),2))),OFFSET(入力用!$G$4,,,COUNTA(入力用!$A$4:$A$50),IF(月!$B$2-3&lt;1,(月!$B$2+9)*3,(月!$B$2-3)*3)))</f>
        <v>0</v>
      </c>
    </row>
    <row r="13" spans="1:11" ht="34.35" hidden="1" customHeight="1" x14ac:dyDescent="0.15">
      <c r="B13" s="27" t="s">
        <v>16</v>
      </c>
      <c r="C13" s="69"/>
      <c r="D13" s="139" t="s">
        <v>83</v>
      </c>
      <c r="E13" s="32" t="s">
        <v>88</v>
      </c>
      <c r="F13" s="33">
        <f>INDEX(入力用!$G$4:$AP$50,MATCH(月!$B13,入力用!$A$4:$A$50,0),MATCH(月!$B$2&amp;"A",入力用!$G$2:$AP$2,0))</f>
        <v>0</v>
      </c>
      <c r="G13" s="33">
        <f>INDEX(入力用!$G$4:$AP$50,MATCH(月!$B13,入力用!$A$4:$A$50,0),MATCH(月!$B$2&amp;"B",入力用!$G$2:$AP$2,0))</f>
        <v>0</v>
      </c>
      <c r="H13" s="33">
        <f>INDEX(入力用!$G$4:$AP$50,MATCH(月!$B13,入力用!$A$4:$A$50,0),MATCH(月!$B$2&amp;"C",入力用!$G$2:$AP$2,0))</f>
        <v>0</v>
      </c>
      <c r="I13" s="34">
        <f>$H13-IF($B$2=4,VLOOKUP($B13,入力用!$A$4:$E$50,5),INDEX(入力用!$G$4:$AP$50,MATCH(月!$B13,入力用!$A$4:$A$50,0),MATCH((月!$B$2-1+IF($B$2=1,12,0))&amp;"C",入力用!$G$2:$AP$2,0)))</f>
        <v>0</v>
      </c>
      <c r="J13" s="55">
        <f ca="1">SUMPRODUCT((入力用!$A$4:$A$50=月!$B13)*(ISNUMBER(FIND("C",OFFSET(入力用!$G$2,,,,IF(月!$B$2-3&lt;1,(月!$B$2+9)*3,(月!$B$2-3)*3)),2))),OFFSET(入力用!$G$4,,,COUNTA(入力用!$A$4:$A$50),IF(月!$B$2-3&lt;1,(月!$B$2+9)*3,(月!$B$2-3)*3)))</f>
        <v>0</v>
      </c>
    </row>
    <row r="14" spans="1:11" ht="34.35" hidden="1" customHeight="1" x14ac:dyDescent="0.15">
      <c r="B14" s="27" t="s">
        <v>17</v>
      </c>
      <c r="C14" s="69"/>
      <c r="D14" s="140"/>
      <c r="E14" s="35" t="s">
        <v>70</v>
      </c>
      <c r="F14" s="36">
        <f>INDEX(入力用!$G$4:$AP$50,MATCH(月!$B14,入力用!$A$4:$A$50,0),MATCH(月!$B$2&amp;"A",入力用!$G$2:$AP$2,0))</f>
        <v>0</v>
      </c>
      <c r="G14" s="36">
        <f>INDEX(入力用!$G$4:$AP$50,MATCH(月!$B14,入力用!$A$4:$A$50,0),MATCH(月!$B$2&amp;"B",入力用!$G$2:$AP$2,0))</f>
        <v>0</v>
      </c>
      <c r="H14" s="36">
        <f>INDEX(入力用!$G$4:$AP$50,MATCH(月!$B14,入力用!$A$4:$A$50,0),MATCH(月!$B$2&amp;"C",入力用!$G$2:$AP$2,0))</f>
        <v>0</v>
      </c>
      <c r="I14" s="37">
        <f>$H14-IF($B$2=4,VLOOKUP($B14,入力用!$A$4:$E$50,5),INDEX(入力用!$G$4:$AP$50,MATCH(月!$B14,入力用!$A$4:$A$50,0),MATCH((月!$B$2-1+IF($B$2=1,12,0))&amp;"C",入力用!$G$2:$AP$2,0)))</f>
        <v>0</v>
      </c>
      <c r="J14" s="56">
        <f ca="1">SUMPRODUCT((入力用!$A$4:$A$50=月!$B14)*(ISNUMBER(FIND("C",OFFSET(入力用!$G$2,,,,IF(月!$B$2-3&lt;1,(月!$B$2+9)*3,(月!$B$2-3)*3)),2))),OFFSET(入力用!$G$4,,,COUNTA(入力用!$A$4:$A$50),IF(月!$B$2-3&lt;1,(月!$B$2+9)*3,(月!$B$2-3)*3)))</f>
        <v>0</v>
      </c>
    </row>
    <row r="15" spans="1:11" ht="34.35" hidden="1" customHeight="1" x14ac:dyDescent="0.15">
      <c r="B15" s="27" t="s">
        <v>18</v>
      </c>
      <c r="C15" s="69"/>
      <c r="D15" s="140"/>
      <c r="E15" s="35" t="s">
        <v>71</v>
      </c>
      <c r="F15" s="36">
        <f>INDEX(入力用!$G$4:$AP$50,MATCH(月!$B15,入力用!$A$4:$A$50,0),MATCH(月!$B$2&amp;"A",入力用!$G$2:$AP$2,0))</f>
        <v>0</v>
      </c>
      <c r="G15" s="36">
        <f>INDEX(入力用!$G$4:$AP$50,MATCH(月!$B15,入力用!$A$4:$A$50,0),MATCH(月!$B$2&amp;"B",入力用!$G$2:$AP$2,0))</f>
        <v>0</v>
      </c>
      <c r="H15" s="36">
        <f>INDEX(入力用!$G$4:$AP$50,MATCH(月!$B15,入力用!$A$4:$A$50,0),MATCH(月!$B$2&amp;"C",入力用!$G$2:$AP$2,0))</f>
        <v>0</v>
      </c>
      <c r="I15" s="37">
        <f>$H15-IF($B$2=4,VLOOKUP($B15,入力用!$A$4:$E$50,5),INDEX(入力用!$G$4:$AP$50,MATCH(月!$B15,入力用!$A$4:$A$50,0),MATCH((月!$B$2-1+IF($B$2=1,12,0))&amp;"C",入力用!$G$2:$AP$2,0)))</f>
        <v>0</v>
      </c>
      <c r="J15" s="56">
        <f ca="1">SUMPRODUCT((入力用!$A$4:$A$50=月!$B15)*(ISNUMBER(FIND("C",OFFSET(入力用!$G$2,,,,IF(月!$B$2-3&lt;1,(月!$B$2+9)*3,(月!$B$2-3)*3)),2))),OFFSET(入力用!$G$4,,,COUNTA(入力用!$A$4:$A$50),IF(月!$B$2-3&lt;1,(月!$B$2+9)*3,(月!$B$2-3)*3)))</f>
        <v>0</v>
      </c>
    </row>
    <row r="16" spans="1:11" ht="34.35" hidden="1" customHeight="1" x14ac:dyDescent="0.15">
      <c r="B16" s="27" t="s">
        <v>19</v>
      </c>
      <c r="C16" s="69"/>
      <c r="D16" s="140"/>
      <c r="E16" s="35" t="s">
        <v>72</v>
      </c>
      <c r="F16" s="36">
        <f>INDEX(入力用!$G$4:$AP$50,MATCH(月!$B16,入力用!$A$4:$A$50,0),MATCH(月!$B$2&amp;"A",入力用!$G$2:$AP$2,0))</f>
        <v>0</v>
      </c>
      <c r="G16" s="36">
        <f>INDEX(入力用!$G$4:$AP$50,MATCH(月!$B16,入力用!$A$4:$A$50,0),MATCH(月!$B$2&amp;"B",入力用!$G$2:$AP$2,0))</f>
        <v>0</v>
      </c>
      <c r="H16" s="36">
        <f>INDEX(入力用!$G$4:$AP$50,MATCH(月!$B16,入力用!$A$4:$A$50,0),MATCH(月!$B$2&amp;"C",入力用!$G$2:$AP$2,0))</f>
        <v>0</v>
      </c>
      <c r="I16" s="37">
        <f>$H16-IF($B$2=4,VLOOKUP($B16,入力用!$A$4:$E$50,5),INDEX(入力用!$G$4:$AP$50,MATCH(月!$B16,入力用!$A$4:$A$50,0),MATCH((月!$B$2-1+IF($B$2=1,12,0))&amp;"C",入力用!$G$2:$AP$2,0)))</f>
        <v>0</v>
      </c>
      <c r="J16" s="56">
        <f ca="1">SUMPRODUCT((入力用!$A$4:$A$50=月!$B16)*(ISNUMBER(FIND("C",OFFSET(入力用!$G$2,,,,IF(月!$B$2-3&lt;1,(月!$B$2+9)*3,(月!$B$2-3)*3)),2))),OFFSET(入力用!$G$4,,,COUNTA(入力用!$A$4:$A$50),IF(月!$B$2-3&lt;1,(月!$B$2+9)*3,(月!$B$2-3)*3)))</f>
        <v>0</v>
      </c>
    </row>
    <row r="17" spans="2:10" ht="34.35" hidden="1" customHeight="1" x14ac:dyDescent="0.15">
      <c r="B17" s="27" t="s">
        <v>20</v>
      </c>
      <c r="C17" s="69"/>
      <c r="D17" s="140"/>
      <c r="E17" s="35" t="s">
        <v>73</v>
      </c>
      <c r="F17" s="36">
        <f>INDEX(入力用!$G$4:$AP$50,MATCH(月!$B17,入力用!$A$4:$A$50,0),MATCH(月!$B$2&amp;"A",入力用!$G$2:$AP$2,0))</f>
        <v>0</v>
      </c>
      <c r="G17" s="36">
        <f>INDEX(入力用!$G$4:$AP$50,MATCH(月!$B17,入力用!$A$4:$A$50,0),MATCH(月!$B$2&amp;"B",入力用!$G$2:$AP$2,0))</f>
        <v>0</v>
      </c>
      <c r="H17" s="36">
        <f>INDEX(入力用!$G$4:$AP$50,MATCH(月!$B17,入力用!$A$4:$A$50,0),MATCH(月!$B$2&amp;"C",入力用!$G$2:$AP$2,0))</f>
        <v>0</v>
      </c>
      <c r="I17" s="37">
        <f>$H17-IF($B$2=4,VLOOKUP($B17,入力用!$A$4:$E$50,5),INDEX(入力用!$G$4:$AP$50,MATCH(月!$B17,入力用!$A$4:$A$50,0),MATCH((月!$B$2-1+IF($B$2=1,12,0))&amp;"C",入力用!$G$2:$AP$2,0)))</f>
        <v>0</v>
      </c>
      <c r="J17" s="56">
        <f ca="1">SUMPRODUCT((入力用!$A$4:$A$50=月!$B17)*(ISNUMBER(FIND("C",OFFSET(入力用!$G$2,,,,IF(月!$B$2-3&lt;1,(月!$B$2+9)*3,(月!$B$2-3)*3)),2))),OFFSET(入力用!$G$4,,,COUNTA(入力用!$A$4:$A$50),IF(月!$B$2-3&lt;1,(月!$B$2+9)*3,(月!$B$2-3)*3)))</f>
        <v>0</v>
      </c>
    </row>
    <row r="18" spans="2:10" ht="34.35" hidden="1" customHeight="1" x14ac:dyDescent="0.15">
      <c r="B18" s="27" t="s">
        <v>21</v>
      </c>
      <c r="C18" s="69"/>
      <c r="D18" s="140"/>
      <c r="E18" s="35" t="s">
        <v>74</v>
      </c>
      <c r="F18" s="36">
        <f>INDEX(入力用!$G$4:$AP$50,MATCH(月!$B18,入力用!$A$4:$A$50,0),MATCH(月!$B$2&amp;"A",入力用!$G$2:$AP$2,0))</f>
        <v>0</v>
      </c>
      <c r="G18" s="36">
        <f>INDEX(入力用!$G$4:$AP$50,MATCH(月!$B18,入力用!$A$4:$A$50,0),MATCH(月!$B$2&amp;"B",入力用!$G$2:$AP$2,0))</f>
        <v>0</v>
      </c>
      <c r="H18" s="36">
        <f>INDEX(入力用!$G$4:$AP$50,MATCH(月!$B18,入力用!$A$4:$A$50,0),MATCH(月!$B$2&amp;"C",入力用!$G$2:$AP$2,0))</f>
        <v>0</v>
      </c>
      <c r="I18" s="37">
        <f>$H18-IF($B$2=4,VLOOKUP($B18,入力用!$A$4:$E$50,5),INDEX(入力用!$G$4:$AP$50,MATCH(月!$B18,入力用!$A$4:$A$50,0),MATCH((月!$B$2-1+IF($B$2=1,12,0))&amp;"C",入力用!$G$2:$AP$2,0)))</f>
        <v>0</v>
      </c>
      <c r="J18" s="56">
        <f ca="1">SUMPRODUCT((入力用!$A$4:$A$50=月!$B18)*(ISNUMBER(FIND("C",OFFSET(入力用!$G$2,,,,IF(月!$B$2-3&lt;1,(月!$B$2+9)*3,(月!$B$2-3)*3)),2))),OFFSET(入力用!$G$4,,,COUNTA(入力用!$A$4:$A$50),IF(月!$B$2-3&lt;1,(月!$B$2+9)*3,(月!$B$2-3)*3)))</f>
        <v>0</v>
      </c>
    </row>
    <row r="19" spans="2:10" ht="34.35" hidden="1" customHeight="1" x14ac:dyDescent="0.15">
      <c r="B19" s="27" t="s">
        <v>22</v>
      </c>
      <c r="C19" s="69"/>
      <c r="D19" s="140"/>
      <c r="E19" s="35" t="s">
        <v>75</v>
      </c>
      <c r="F19" s="36">
        <f>INDEX(入力用!$G$4:$AP$50,MATCH(月!$B19,入力用!$A$4:$A$50,0),MATCH(月!$B$2&amp;"A",入力用!$G$2:$AP$2,0))</f>
        <v>0</v>
      </c>
      <c r="G19" s="36">
        <f>INDEX(入力用!$G$4:$AP$50,MATCH(月!$B19,入力用!$A$4:$A$50,0),MATCH(月!$B$2&amp;"B",入力用!$G$2:$AP$2,0))</f>
        <v>0</v>
      </c>
      <c r="H19" s="36">
        <f>INDEX(入力用!$G$4:$AP$50,MATCH(月!$B19,入力用!$A$4:$A$50,0),MATCH(月!$B$2&amp;"C",入力用!$G$2:$AP$2,0))</f>
        <v>0</v>
      </c>
      <c r="I19" s="37">
        <f>$H19-IF($B$2=4,VLOOKUP($B19,入力用!$A$4:$E$50,5),INDEX(入力用!$G$4:$AP$50,MATCH(月!$B19,入力用!$A$4:$A$50,0),MATCH((月!$B$2-1+IF($B$2=1,12,0))&amp;"C",入力用!$G$2:$AP$2,0)))</f>
        <v>0</v>
      </c>
      <c r="J19" s="56">
        <f ca="1">SUMPRODUCT((入力用!$A$4:$A$50=月!$B19)*(ISNUMBER(FIND("C",OFFSET(入力用!$G$2,,,,IF(月!$B$2-3&lt;1,(月!$B$2+9)*3,(月!$B$2-3)*3)),2))),OFFSET(入力用!$G$4,,,COUNTA(入力用!$A$4:$A$50),IF(月!$B$2-3&lt;1,(月!$B$2+9)*3,(月!$B$2-3)*3)))</f>
        <v>0</v>
      </c>
    </row>
    <row r="20" spans="2:10" ht="34.35" hidden="1" customHeight="1" x14ac:dyDescent="0.15">
      <c r="B20" s="27" t="s">
        <v>23</v>
      </c>
      <c r="C20" s="69"/>
      <c r="D20" s="140"/>
      <c r="E20" s="35" t="s">
        <v>76</v>
      </c>
      <c r="F20" s="36">
        <f>INDEX(入力用!$G$4:$AP$50,MATCH(月!$B20,入力用!$A$4:$A$50,0),MATCH(月!$B$2&amp;"A",入力用!$G$2:$AP$2,0))</f>
        <v>0</v>
      </c>
      <c r="G20" s="36">
        <f>INDEX(入力用!$G$4:$AP$50,MATCH(月!$B20,入力用!$A$4:$A$50,0),MATCH(月!$B$2&amp;"B",入力用!$G$2:$AP$2,0))</f>
        <v>0</v>
      </c>
      <c r="H20" s="36">
        <f>INDEX(入力用!$G$4:$AP$50,MATCH(月!$B20,入力用!$A$4:$A$50,0),MATCH(月!$B$2&amp;"C",入力用!$G$2:$AP$2,0))</f>
        <v>0</v>
      </c>
      <c r="I20" s="37">
        <f>$H20-IF($B$2=4,VLOOKUP($B20,入力用!$A$4:$E$50,5),INDEX(入力用!$G$4:$AP$50,MATCH(月!$B20,入力用!$A$4:$A$50,0),MATCH((月!$B$2-1+IF($B$2=1,12,0))&amp;"C",入力用!$G$2:$AP$2,0)))</f>
        <v>0</v>
      </c>
      <c r="J20" s="56">
        <f ca="1">SUMPRODUCT((入力用!$A$4:$A$50=月!$B20)*(ISNUMBER(FIND("C",OFFSET(入力用!$G$2,,,,IF(月!$B$2-3&lt;1,(月!$B$2+9)*3,(月!$B$2-3)*3)),2))),OFFSET(入力用!$G$4,,,COUNTA(入力用!$A$4:$A$50),IF(月!$B$2-3&lt;1,(月!$B$2+9)*3,(月!$B$2-3)*3)))</f>
        <v>0</v>
      </c>
    </row>
    <row r="21" spans="2:10" ht="34.35" hidden="1" customHeight="1" x14ac:dyDescent="0.15">
      <c r="B21" s="27" t="s">
        <v>24</v>
      </c>
      <c r="C21" s="69"/>
      <c r="D21" s="140"/>
      <c r="E21" s="35" t="s">
        <v>77</v>
      </c>
      <c r="F21" s="36">
        <f>INDEX(入力用!$G$4:$AP$50,MATCH(月!$B21,入力用!$A$4:$A$50,0),MATCH(月!$B$2&amp;"A",入力用!$G$2:$AP$2,0))</f>
        <v>0</v>
      </c>
      <c r="G21" s="36">
        <f>INDEX(入力用!$G$4:$AP$50,MATCH(月!$B21,入力用!$A$4:$A$50,0),MATCH(月!$B$2&amp;"B",入力用!$G$2:$AP$2,0))</f>
        <v>0</v>
      </c>
      <c r="H21" s="36">
        <f>INDEX(入力用!$G$4:$AP$50,MATCH(月!$B21,入力用!$A$4:$A$50,0),MATCH(月!$B$2&amp;"C",入力用!$G$2:$AP$2,0))</f>
        <v>0</v>
      </c>
      <c r="I21" s="37">
        <f>$H21-IF($B$2=4,VLOOKUP($B21,入力用!$A$4:$E$50,5),INDEX(入力用!$G$4:$AP$50,MATCH(月!$B21,入力用!$A$4:$A$50,0),MATCH((月!$B$2-1+IF($B$2=1,12,0))&amp;"C",入力用!$G$2:$AP$2,0)))</f>
        <v>0</v>
      </c>
      <c r="J21" s="56">
        <f ca="1">SUMPRODUCT((入力用!$A$4:$A$50=月!$B21)*(ISNUMBER(FIND("C",OFFSET(入力用!$G$2,,,,IF(月!$B$2-3&lt;1,(月!$B$2+9)*3,(月!$B$2-3)*3)),2))),OFFSET(入力用!$G$4,,,COUNTA(入力用!$A$4:$A$50),IF(月!$B$2-3&lt;1,(月!$B$2+9)*3,(月!$B$2-3)*3)))</f>
        <v>0</v>
      </c>
    </row>
    <row r="22" spans="2:10" ht="34.35" hidden="1" customHeight="1" x14ac:dyDescent="0.15">
      <c r="B22" s="27" t="s">
        <v>25</v>
      </c>
      <c r="C22" s="69"/>
      <c r="D22" s="141"/>
      <c r="E22" s="38" t="s">
        <v>78</v>
      </c>
      <c r="F22" s="39">
        <f>INDEX(入力用!$G$4:$AP$50,MATCH(月!$B22,入力用!$A$4:$A$50,0),MATCH(月!$B$2&amp;"A",入力用!$G$2:$AP$2,0))</f>
        <v>0</v>
      </c>
      <c r="G22" s="39">
        <f>INDEX(入力用!$G$4:$AP$50,MATCH(月!$B22,入力用!$A$4:$A$50,0),MATCH(月!$B$2&amp;"B",入力用!$G$2:$AP$2,0))</f>
        <v>0</v>
      </c>
      <c r="H22" s="39">
        <f>INDEX(入力用!$G$4:$AP$50,MATCH(月!$B22,入力用!$A$4:$A$50,0),MATCH(月!$B$2&amp;"C",入力用!$G$2:$AP$2,0))</f>
        <v>0</v>
      </c>
      <c r="I22" s="40">
        <f>$H22-IF($B$2=4,VLOOKUP($B22,入力用!$A$4:$E$50,5),INDEX(入力用!$G$4:$AP$50,MATCH(月!$B22,入力用!$A$4:$A$50,0),MATCH((月!$B$2-1+IF($B$2=1,12,0))&amp;"C",入力用!$G$2:$AP$2,0)))</f>
        <v>0</v>
      </c>
      <c r="J22" s="57">
        <f ca="1">SUMPRODUCT((入力用!$A$4:$A$50=月!$B22)*(ISNUMBER(FIND("C",OFFSET(入力用!$G$2,,,,IF(月!$B$2-3&lt;1,(月!$B$2+9)*3,(月!$B$2-3)*3)),2))),OFFSET(入力用!$G$4,,,COUNTA(入力用!$A$4:$A$50),IF(月!$B$2-3&lt;1,(月!$B$2+9)*3,(月!$B$2-3)*3)))</f>
        <v>0</v>
      </c>
    </row>
    <row r="23" spans="2:10" ht="34.35" hidden="1" customHeight="1" x14ac:dyDescent="0.15">
      <c r="B23" s="27" t="s">
        <v>26</v>
      </c>
      <c r="C23" s="69"/>
      <c r="D23" s="139" t="s">
        <v>84</v>
      </c>
      <c r="E23" s="32" t="s">
        <v>88</v>
      </c>
      <c r="F23" s="33">
        <f>INDEX(入力用!$G$4:$AP$50,MATCH(月!$B23,入力用!$A$4:$A$50,0),MATCH(月!$B$2&amp;"A",入力用!$G$2:$AP$2,0))</f>
        <v>0</v>
      </c>
      <c r="G23" s="33">
        <f>INDEX(入力用!$G$4:$AP$50,MATCH(月!$B23,入力用!$A$4:$A$50,0),MATCH(月!$B$2&amp;"B",入力用!$G$2:$AP$2,0))</f>
        <v>0</v>
      </c>
      <c r="H23" s="33">
        <f>INDEX(入力用!$G$4:$AP$50,MATCH(月!$B23,入力用!$A$4:$A$50,0),MATCH(月!$B$2&amp;"C",入力用!$G$2:$AP$2,0))</f>
        <v>0</v>
      </c>
      <c r="I23" s="34">
        <f>$H23-IF($B$2=4,VLOOKUP($B23,入力用!$A$4:$E$50,5),INDEX(入力用!$G$4:$AP$50,MATCH(月!$B23,入力用!$A$4:$A$50,0),MATCH((月!$B$2-1+IF($B$2=1,12,0))&amp;"C",入力用!$G$2:$AP$2,0)))</f>
        <v>0</v>
      </c>
      <c r="J23" s="55">
        <f ca="1">SUMPRODUCT((入力用!$A$4:$A$50=月!$B23)*(ISNUMBER(FIND("C",OFFSET(入力用!$G$2,,,,IF(月!$B$2-3&lt;1,(月!$B$2+9)*3,(月!$B$2-3)*3)),2))),OFFSET(入力用!$G$4,,,COUNTA(入力用!$A$4:$A$50),IF(月!$B$2-3&lt;1,(月!$B$2+9)*3,(月!$B$2-3)*3)))</f>
        <v>0</v>
      </c>
    </row>
    <row r="24" spans="2:10" ht="34.35" hidden="1" customHeight="1" x14ac:dyDescent="0.15">
      <c r="B24" s="27" t="s">
        <v>27</v>
      </c>
      <c r="C24" s="69"/>
      <c r="D24" s="140"/>
      <c r="E24" s="35" t="s">
        <v>79</v>
      </c>
      <c r="F24" s="36">
        <f>INDEX(入力用!$G$4:$AP$50,MATCH(月!$B24,入力用!$A$4:$A$50,0),MATCH(月!$B$2&amp;"A",入力用!$G$2:$AP$2,0))</f>
        <v>0</v>
      </c>
      <c r="G24" s="36">
        <f>INDEX(入力用!$G$4:$AP$50,MATCH(月!$B24,入力用!$A$4:$A$50,0),MATCH(月!$B$2&amp;"B",入力用!$G$2:$AP$2,0))</f>
        <v>0</v>
      </c>
      <c r="H24" s="36">
        <f>INDEX(入力用!$G$4:$AP$50,MATCH(月!$B24,入力用!$A$4:$A$50,0),MATCH(月!$B$2&amp;"C",入力用!$G$2:$AP$2,0))</f>
        <v>0</v>
      </c>
      <c r="I24" s="37">
        <f>$H24-IF($B$2=4,VLOOKUP($B24,入力用!$A$4:$E$50,5),INDEX(入力用!$G$4:$AP$50,MATCH(月!$B24,入力用!$A$4:$A$50,0),MATCH((月!$B$2-1+IF($B$2=1,12,0))&amp;"C",入力用!$G$2:$AP$2,0)))</f>
        <v>0</v>
      </c>
      <c r="J24" s="56">
        <f ca="1">SUMPRODUCT((入力用!$A$4:$A$50=月!$B24)*(ISNUMBER(FIND("C",OFFSET(入力用!$G$2,,,,IF(月!$B$2-3&lt;1,(月!$B$2+9)*3,(月!$B$2-3)*3)),2))),OFFSET(入力用!$G$4,,,COUNTA(入力用!$A$4:$A$50),IF(月!$B$2-3&lt;1,(月!$B$2+9)*3,(月!$B$2-3)*3)))</f>
        <v>0</v>
      </c>
    </row>
    <row r="25" spans="2:10" ht="34.35" hidden="1" customHeight="1" x14ac:dyDescent="0.15">
      <c r="B25" s="27" t="s">
        <v>28</v>
      </c>
      <c r="C25" s="69"/>
      <c r="D25" s="140"/>
      <c r="E25" s="35" t="s">
        <v>80</v>
      </c>
      <c r="F25" s="36">
        <f>INDEX(入力用!$G$4:$AP$50,MATCH(月!$B25,入力用!$A$4:$A$50,0),MATCH(月!$B$2&amp;"A",入力用!$G$2:$AP$2,0))</f>
        <v>0</v>
      </c>
      <c r="G25" s="36">
        <f>INDEX(入力用!$G$4:$AP$50,MATCH(月!$B25,入力用!$A$4:$A$50,0),MATCH(月!$B$2&amp;"B",入力用!$G$2:$AP$2,0))</f>
        <v>0</v>
      </c>
      <c r="H25" s="36">
        <f>INDEX(入力用!$G$4:$AP$50,MATCH(月!$B25,入力用!$A$4:$A$50,0),MATCH(月!$B$2&amp;"C",入力用!$G$2:$AP$2,0))</f>
        <v>0</v>
      </c>
      <c r="I25" s="37">
        <f>$H25-IF($B$2=4,VLOOKUP($B25,入力用!$A$4:$E$50,5),INDEX(入力用!$G$4:$AP$50,MATCH(月!$B25,入力用!$A$4:$A$50,0),MATCH((月!$B$2-1+IF($B$2=1,12,0))&amp;"C",入力用!$G$2:$AP$2,0)))</f>
        <v>0</v>
      </c>
      <c r="J25" s="56">
        <f ca="1">SUMPRODUCT((入力用!$A$4:$A$50=月!$B25)*(ISNUMBER(FIND("C",OFFSET(入力用!$G$2,,,,IF(月!$B$2-3&lt;1,(月!$B$2+9)*3,(月!$B$2-3)*3)),2))),OFFSET(入力用!$G$4,,,COUNTA(入力用!$A$4:$A$50),IF(月!$B$2-3&lt;1,(月!$B$2+9)*3,(月!$B$2-3)*3)))</f>
        <v>0</v>
      </c>
    </row>
    <row r="26" spans="2:10" ht="34.35" hidden="1" customHeight="1" x14ac:dyDescent="0.15">
      <c r="B26" s="27" t="s">
        <v>29</v>
      </c>
      <c r="C26" s="70"/>
      <c r="D26" s="141"/>
      <c r="E26" s="38" t="s">
        <v>81</v>
      </c>
      <c r="F26" s="39">
        <f>INDEX(入力用!$G$4:$AP$50,MATCH(月!$B26,入力用!$A$4:$A$50,0),MATCH(月!$B$2&amp;"A",入力用!$G$2:$AP$2,0))</f>
        <v>0</v>
      </c>
      <c r="G26" s="39">
        <f>INDEX(入力用!$G$4:$AP$50,MATCH(月!$B26,入力用!$A$4:$A$50,0),MATCH(月!$B$2&amp;"B",入力用!$G$2:$AP$2,0))</f>
        <v>0</v>
      </c>
      <c r="H26" s="39">
        <f>INDEX(入力用!$G$4:$AP$50,MATCH(月!$B26,入力用!$A$4:$A$50,0),MATCH(月!$B$2&amp;"C",入力用!$G$2:$AP$2,0))</f>
        <v>0</v>
      </c>
      <c r="I26" s="40">
        <f>$H26-IF($B$2=4,VLOOKUP($B26,入力用!$A$4:$E$50,5),INDEX(入力用!$G$4:$AP$50,MATCH(月!$B26,入力用!$A$4:$A$50,0),MATCH((月!$B$2-1+IF($B$2=1,12,0))&amp;"C",入力用!$G$2:$AP$2,0)))</f>
        <v>0</v>
      </c>
      <c r="J26" s="57">
        <f ca="1">SUMPRODUCT((入力用!$A$4:$A$50=月!$B26)*(ISNUMBER(FIND("C",OFFSET(入力用!$G$2,,,,IF(月!$B$2-3&lt;1,(月!$B$2+9)*3,(月!$B$2-3)*3)),2))),OFFSET(入力用!$G$4,,,COUNTA(入力用!$A$4:$A$50),IF(月!$B$2-3&lt;1,(月!$B$2+9)*3,(月!$B$2-3)*3)))</f>
        <v>0</v>
      </c>
    </row>
    <row r="27" spans="2:10" ht="34.35" customHeight="1" x14ac:dyDescent="0.15">
      <c r="B27" s="28"/>
      <c r="C27" s="125" t="s">
        <v>62</v>
      </c>
      <c r="D27" s="126"/>
      <c r="E27" s="127"/>
      <c r="F27" s="2">
        <f>SUM(F28:F31)</f>
        <v>2568</v>
      </c>
      <c r="G27" s="2">
        <f t="shared" ref="G27:J27" si="1">SUM(G28:G31)</f>
        <v>809</v>
      </c>
      <c r="H27" s="2">
        <f t="shared" si="1"/>
        <v>243</v>
      </c>
      <c r="I27" s="3">
        <f t="shared" si="1"/>
        <v>-107</v>
      </c>
      <c r="J27" s="7">
        <f t="shared" ca="1" si="1"/>
        <v>7572</v>
      </c>
    </row>
    <row r="28" spans="2:10" ht="34.35" hidden="1" customHeight="1" x14ac:dyDescent="0.15">
      <c r="B28" s="28" t="s">
        <v>30</v>
      </c>
      <c r="C28" s="69"/>
      <c r="D28" s="68" t="s">
        <v>82</v>
      </c>
      <c r="E28" s="29" t="s">
        <v>85</v>
      </c>
      <c r="F28" s="2">
        <f>INDEX(入力用!$G$4:$AP$50,MATCH(月!$B28,入力用!$A$4:$A$50,0),MATCH(月!$B$2&amp;"A",入力用!$G$2:$AP$2,0))</f>
        <v>980</v>
      </c>
      <c r="G28" s="2">
        <f>INDEX(入力用!$G$4:$AP$50,MATCH(月!$B28,入力用!$A$4:$A$50,0),MATCH(月!$B$2&amp;"B",入力用!$G$2:$AP$2,0))</f>
        <v>195</v>
      </c>
      <c r="H28" s="2">
        <f>INDEX(入力用!$G$4:$AP$50,MATCH(月!$B28,入力用!$A$4:$A$50,0),MATCH(月!$B$2&amp;"C",入力用!$G$2:$AP$2,0))</f>
        <v>29</v>
      </c>
      <c r="I28" s="3">
        <f>$H28-IF($B$2=4,VLOOKUP($B28,入力用!$A$4:$E$50,5),INDEX(入力用!$G$4:$AP$50,MATCH(月!$B28,入力用!$A$4:$A$50,0),MATCH((月!$B$2-1+IF($B$2=1,12,0))&amp;"C",入力用!$G$2:$AP$2,0)))</f>
        <v>-60</v>
      </c>
      <c r="J28" s="7">
        <f ca="1">SUMPRODUCT((入力用!$A$4:$A$50=月!$B28)*(ISNUMBER(FIND("C",OFFSET(入力用!$G$2,,,,IF(月!$B$2-3&lt;1,(月!$B$2+9)*3,(月!$B$2-3)*3)),2))),OFFSET(入力用!$G$4,,,COUNTA(入力用!$A$4:$A$50),IF(月!$B$2-3&lt;1,(月!$B$2+9)*3,(月!$B$2-3)*3)))</f>
        <v>1875</v>
      </c>
    </row>
    <row r="29" spans="2:10" ht="34.35" hidden="1" customHeight="1" x14ac:dyDescent="0.15">
      <c r="B29" s="28" t="s">
        <v>31</v>
      </c>
      <c r="C29" s="69"/>
      <c r="D29" s="139" t="s">
        <v>83</v>
      </c>
      <c r="E29" s="32" t="s">
        <v>86</v>
      </c>
      <c r="F29" s="33">
        <f>INDEX(入力用!$G$4:$AP$50,MATCH(月!$B29,入力用!$A$4:$A$50,0),MATCH(月!$B$2&amp;"A",入力用!$G$2:$AP$2,0))</f>
        <v>154</v>
      </c>
      <c r="G29" s="33">
        <f>INDEX(入力用!$G$4:$AP$50,MATCH(月!$B29,入力用!$A$4:$A$50,0),MATCH(月!$B$2&amp;"B",入力用!$G$2:$AP$2,0))</f>
        <v>98</v>
      </c>
      <c r="H29" s="33">
        <f>INDEX(入力用!$G$4:$AP$50,MATCH(月!$B29,入力用!$A$4:$A$50,0),MATCH(月!$B$2&amp;"C",入力用!$G$2:$AP$2,0))</f>
        <v>29</v>
      </c>
      <c r="I29" s="34">
        <f>$H29-IF($B$2=4,VLOOKUP($B29,入力用!$A$4:$E$50,5),INDEX(入力用!$G$4:$AP$50,MATCH(月!$B29,入力用!$A$4:$A$50,0),MATCH((月!$B$2-1+IF($B$2=1,12,0))&amp;"C",入力用!$G$2:$AP$2,0)))</f>
        <v>-26</v>
      </c>
      <c r="J29" s="55">
        <f ca="1">SUMPRODUCT((入力用!$A$4:$A$50=月!$B29)*(ISNUMBER(FIND("C",OFFSET(入力用!$G$2,,,,IF(月!$B$2-3&lt;1,(月!$B$2+9)*3,(月!$B$2-3)*3)),2))),OFFSET(入力用!$G$4,,,COUNTA(入力用!$A$4:$A$50),IF(月!$B$2-3&lt;1,(月!$B$2+9)*3,(月!$B$2-3)*3)))</f>
        <v>1292</v>
      </c>
    </row>
    <row r="30" spans="2:10" ht="34.35" hidden="1" customHeight="1" x14ac:dyDescent="0.15">
      <c r="B30" s="28" t="s">
        <v>32</v>
      </c>
      <c r="C30" s="69"/>
      <c r="D30" s="140"/>
      <c r="E30" s="35" t="s">
        <v>64</v>
      </c>
      <c r="F30" s="36">
        <f>INDEX(入力用!$G$4:$AP$50,MATCH(月!$B30,入力用!$A$4:$A$50,0),MATCH(月!$B$2&amp;"A",入力用!$G$2:$AP$2,0))</f>
        <v>917</v>
      </c>
      <c r="G30" s="36">
        <f>INDEX(入力用!$G$4:$AP$50,MATCH(月!$B30,入力用!$A$4:$A$50,0),MATCH(月!$B$2&amp;"B",入力用!$G$2:$AP$2,0))</f>
        <v>296</v>
      </c>
      <c r="H30" s="36">
        <f>INDEX(入力用!$G$4:$AP$50,MATCH(月!$B30,入力用!$A$4:$A$50,0),MATCH(月!$B$2&amp;"C",入力用!$G$2:$AP$2,0))</f>
        <v>108</v>
      </c>
      <c r="I30" s="37">
        <f>$H30-IF($B$2=4,VLOOKUP($B30,入力用!$A$4:$E$50,5),INDEX(入力用!$G$4:$AP$50,MATCH(月!$B30,入力用!$A$4:$A$50,0),MATCH((月!$B$2-1+IF($B$2=1,12,0))&amp;"C",入力用!$G$2:$AP$2,0)))</f>
        <v>20</v>
      </c>
      <c r="J30" s="56">
        <f ca="1">SUMPRODUCT((入力用!$A$4:$A$50=月!$B30)*(ISNUMBER(FIND("C",OFFSET(入力用!$G$2,,,,IF(月!$B$2-3&lt;1,(月!$B$2+9)*3,(月!$B$2-3)*3)),2))),OFFSET(入力用!$G$4,,,COUNTA(入力用!$A$4:$A$50),IF(月!$B$2-3&lt;1,(月!$B$2+9)*3,(月!$B$2-3)*3)))</f>
        <v>1981</v>
      </c>
    </row>
    <row r="31" spans="2:10" ht="34.35" hidden="1" customHeight="1" x14ac:dyDescent="0.15">
      <c r="B31" s="28" t="s">
        <v>33</v>
      </c>
      <c r="C31" s="70"/>
      <c r="D31" s="141"/>
      <c r="E31" s="38" t="s">
        <v>87</v>
      </c>
      <c r="F31" s="39">
        <f>INDEX(入力用!$G$4:$AP$50,MATCH(月!$B31,入力用!$A$4:$A$50,0),MATCH(月!$B$2&amp;"A",入力用!$G$2:$AP$2,0))</f>
        <v>517</v>
      </c>
      <c r="G31" s="39">
        <f>INDEX(入力用!$G$4:$AP$50,MATCH(月!$B31,入力用!$A$4:$A$50,0),MATCH(月!$B$2&amp;"B",入力用!$G$2:$AP$2,0))</f>
        <v>220</v>
      </c>
      <c r="H31" s="39">
        <f>INDEX(入力用!$G$4:$AP$50,MATCH(月!$B31,入力用!$A$4:$A$50,0),MATCH(月!$B$2&amp;"C",入力用!$G$2:$AP$2,0))</f>
        <v>77</v>
      </c>
      <c r="I31" s="40">
        <f>$H31-IF($B$2=4,VLOOKUP($B31,入力用!$A$4:$E$50,5),INDEX(入力用!$G$4:$AP$50,MATCH(月!$B31,入力用!$A$4:$A$50,0),MATCH((月!$B$2-1+IF($B$2=1,12,0))&amp;"C",入力用!$G$2:$AP$2,0)))</f>
        <v>-41</v>
      </c>
      <c r="J31" s="57">
        <f ca="1">SUMPRODUCT((入力用!$A$4:$A$50=月!$B31)*(ISNUMBER(FIND("C",OFFSET(入力用!$G$2,,,,IF(月!$B$2-3&lt;1,(月!$B$2+9)*3,(月!$B$2-3)*3)),2))),OFFSET(入力用!$G$4,,,COUNTA(入力用!$A$4:$A$50),IF(月!$B$2-3&lt;1,(月!$B$2+9)*3,(月!$B$2-3)*3)))</f>
        <v>2424</v>
      </c>
    </row>
    <row r="32" spans="2:10" ht="34.35" customHeight="1" x14ac:dyDescent="0.15">
      <c r="B32" s="28" t="s">
        <v>34</v>
      </c>
      <c r="C32" s="125" t="s">
        <v>49</v>
      </c>
      <c r="D32" s="148"/>
      <c r="E32" s="127"/>
      <c r="F32" s="2">
        <f>INDEX(入力用!$G$4:$AP$50,MATCH(月!$B32,入力用!$A$4:$A$50,0),MATCH(月!$B$2&amp;"A",入力用!$G$2:$AP$2,0))</f>
        <v>236</v>
      </c>
      <c r="G32" s="2">
        <f>INDEX(入力用!$G$4:$AP$50,MATCH(月!$B32,入力用!$A$4:$A$50,0),MATCH(月!$B$2&amp;"B",入力用!$G$2:$AP$2,0))</f>
        <v>98</v>
      </c>
      <c r="H32" s="2">
        <f>INDEX(入力用!$G$4:$AP$50,MATCH(月!$B32,入力用!$A$4:$A$50,0),MATCH(月!$B$2&amp;"C",入力用!$G$2:$AP$2,0))</f>
        <v>37</v>
      </c>
      <c r="I32" s="3">
        <f>$H32-IF($B$2=4,VLOOKUP($B32,入力用!$A$4:$E$50,5),INDEX(入力用!$G$4:$AP$50,MATCH(月!$B32,入力用!$A$4:$A$50,0),MATCH((月!$B$2-1+IF($B$2=1,12,0))&amp;"C",入力用!$G$2:$AP$2,0)))</f>
        <v>-154</v>
      </c>
      <c r="J32" s="7">
        <f ca="1">SUMPRODUCT((入力用!$A$4:$A$50=月!$B32)*(ISNUMBER(FIND("C",OFFSET(入力用!$G$2,,,,IF(月!$B$2-3&lt;1,(月!$B$2+9)*3,(月!$B$2-3)*3)),2))),OFFSET(入力用!$G$4,,,COUNTA(入力用!$A$4:$A$50),IF(月!$B$2-3&lt;1,(月!$B$2+9)*3,(月!$B$2-3)*3)))</f>
        <v>1397</v>
      </c>
    </row>
    <row r="33" spans="2:10" ht="34.35" customHeight="1" x14ac:dyDescent="0.15">
      <c r="B33" s="28" t="s">
        <v>36</v>
      </c>
      <c r="C33" s="125" t="s">
        <v>50</v>
      </c>
      <c r="D33" s="126"/>
      <c r="E33" s="127"/>
      <c r="F33" s="2">
        <f>INDEX(入力用!$G$4:$AP$50,MATCH(月!$B33,入力用!$A$4:$A$50,0),MATCH(月!$B$2&amp;"A",入力用!$G$2:$AP$2,0))</f>
        <v>634</v>
      </c>
      <c r="G33" s="2">
        <f>INDEX(入力用!$G$4:$AP$50,MATCH(月!$B33,入力用!$A$4:$A$50,0),MATCH(月!$B$2&amp;"B",入力用!$G$2:$AP$2,0))</f>
        <v>121</v>
      </c>
      <c r="H33" s="2">
        <f>INDEX(入力用!$G$4:$AP$50,MATCH(月!$B33,入力用!$A$4:$A$50,0),MATCH(月!$B$2&amp;"C",入力用!$G$2:$AP$2,0))</f>
        <v>13</v>
      </c>
      <c r="I33" s="3">
        <f>$H33-IF($B$2=4,VLOOKUP($B33,入力用!$A$4:$E$50,5),INDEX(入力用!$G$4:$AP$50,MATCH(月!$B33,入力用!$A$4:$A$50,0),MATCH((月!$B$2-1+IF($B$2=1,12,0))&amp;"C",入力用!$G$2:$AP$2,0)))</f>
        <v>-6</v>
      </c>
      <c r="J33" s="7">
        <f ca="1">SUMPRODUCT((入力用!$A$4:$A$50=月!$B33)*(ISNUMBER(FIND("C",OFFSET(入力用!$G$2,,,,IF(月!$B$2-3&lt;1,(月!$B$2+9)*3,(月!$B$2-3)*3)),2))),OFFSET(入力用!$G$4,,,COUNTA(入力用!$A$4:$A$50),IF(月!$B$2-3&lt;1,(月!$B$2+9)*3,(月!$B$2-3)*3)))</f>
        <v>228</v>
      </c>
    </row>
    <row r="34" spans="2:10" ht="34.35" customHeight="1" x14ac:dyDescent="0.15">
      <c r="B34" s="28" t="s">
        <v>37</v>
      </c>
      <c r="C34" s="125" t="s">
        <v>51</v>
      </c>
      <c r="D34" s="126"/>
      <c r="E34" s="127"/>
      <c r="F34" s="2">
        <f>INDEX(入力用!$G$4:$AP$50,MATCH(月!$B34,入力用!$A$4:$A$50,0),MATCH(月!$B$2&amp;"A",入力用!$G$2:$AP$2,0))</f>
        <v>103</v>
      </c>
      <c r="G34" s="2">
        <f>INDEX(入力用!$G$4:$AP$50,MATCH(月!$B34,入力用!$A$4:$A$50,0),MATCH(月!$B$2&amp;"B",入力用!$G$2:$AP$2,0))</f>
        <v>77</v>
      </c>
      <c r="H34" s="2">
        <f>INDEX(入力用!$G$4:$AP$50,MATCH(月!$B34,入力用!$A$4:$A$50,0),MATCH(月!$B$2&amp;"C",入力用!$G$2:$AP$2,0))</f>
        <v>18</v>
      </c>
      <c r="I34" s="3">
        <f>$H34-IF($B$2=4,VLOOKUP($B34,入力用!$A$4:$E$50,5),INDEX(入力用!$G$4:$AP$50,MATCH(月!$B34,入力用!$A$4:$A$50,0),MATCH((月!$B$2-1+IF($B$2=1,12,0))&amp;"C",入力用!$G$2:$AP$2,0)))</f>
        <v>7</v>
      </c>
      <c r="J34" s="7">
        <f ca="1">SUMPRODUCT((入力用!$A$4:$A$50=月!$B34)*(ISNUMBER(FIND("C",OFFSET(入力用!$G$2,,,,IF(月!$B$2-3&lt;1,(月!$B$2+9)*3,(月!$B$2-3)*3)),2))),OFFSET(入力用!$G$4,,,COUNTA(入力用!$A$4:$A$50),IF(月!$B$2-3&lt;1,(月!$B$2+9)*3,(月!$B$2-3)*3)))</f>
        <v>240</v>
      </c>
    </row>
    <row r="35" spans="2:10" ht="34.35" customHeight="1" x14ac:dyDescent="0.15">
      <c r="B35" s="28" t="s">
        <v>38</v>
      </c>
      <c r="C35" s="136" t="s">
        <v>52</v>
      </c>
      <c r="D35" s="137"/>
      <c r="E35" s="138"/>
      <c r="F35" s="2">
        <f>INDEX(入力用!$G$4:$AP$50,MATCH(月!$B35,入力用!$A$4:$A$50,0),MATCH(月!$B$2&amp;"A",入力用!$G$2:$AP$2,0))</f>
        <v>409</v>
      </c>
      <c r="G35" s="2">
        <f>INDEX(入力用!$G$4:$AP$50,MATCH(月!$B35,入力用!$A$4:$A$50,0),MATCH(月!$B$2&amp;"B",入力用!$G$2:$AP$2,0))</f>
        <v>100</v>
      </c>
      <c r="H35" s="2">
        <f>INDEX(入力用!$G$4:$AP$50,MATCH(月!$B35,入力用!$A$4:$A$50,0),MATCH(月!$B$2&amp;"C",入力用!$G$2:$AP$2,0))</f>
        <v>25</v>
      </c>
      <c r="I35" s="3">
        <f>$H35-IF($B$2=4,VLOOKUP($B35,入力用!$A$4:$E$50,5),INDEX(入力用!$G$4:$AP$50,MATCH(月!$B35,入力用!$A$4:$A$50,0),MATCH((月!$B$2-1+IF($B$2=1,12,0))&amp;"C",入力用!$G$2:$AP$2,0)))</f>
        <v>-46</v>
      </c>
      <c r="J35" s="7">
        <f ca="1">SUMPRODUCT((入力用!$A$4:$A$50=月!$B35)*(ISNUMBER(FIND("C",OFFSET(入力用!$G$2,,,,IF(月!$B$2-3&lt;1,(月!$B$2+9)*3,(月!$B$2-3)*3)),2))),OFFSET(入力用!$G$4,,,COUNTA(入力用!$A$4:$A$50),IF(月!$B$2-3&lt;1,(月!$B$2+9)*3,(月!$B$2-3)*3)))</f>
        <v>480</v>
      </c>
    </row>
    <row r="36" spans="2:10" ht="34.35" customHeight="1" x14ac:dyDescent="0.15">
      <c r="B36" s="28" t="s">
        <v>39</v>
      </c>
      <c r="C36" s="128" t="s">
        <v>53</v>
      </c>
      <c r="D36" s="127"/>
      <c r="E36" s="129"/>
      <c r="F36" s="2">
        <f>INDEX(入力用!$G$4:$AP$50,MATCH(月!$B36,入力用!$A$4:$A$50,0),MATCH(月!$B$2&amp;"A",入力用!$G$2:$AP$2,0))</f>
        <v>491</v>
      </c>
      <c r="G36" s="2">
        <f>INDEX(入力用!$G$4:$AP$50,MATCH(月!$B36,入力用!$A$4:$A$50,0),MATCH(月!$B$2&amp;"B",入力用!$G$2:$AP$2,0))</f>
        <v>174</v>
      </c>
      <c r="H36" s="2">
        <f>INDEX(入力用!$G$4:$AP$50,MATCH(月!$B36,入力用!$A$4:$A$50,0),MATCH(月!$B$2&amp;"C",入力用!$G$2:$AP$2,0))</f>
        <v>46</v>
      </c>
      <c r="I36" s="3">
        <f>$H36-IF($B$2=4,VLOOKUP($B36,入力用!$A$4:$E$50,5),INDEX(入力用!$G$4:$AP$50,MATCH(月!$B36,入力用!$A$4:$A$50,0),MATCH((月!$B$2-1+IF($B$2=1,12,0))&amp;"C",入力用!$G$2:$AP$2,0)))</f>
        <v>-42</v>
      </c>
      <c r="J36" s="7">
        <f ca="1">SUMPRODUCT((入力用!$A$4:$A$50=月!$B36)*(ISNUMBER(FIND("C",OFFSET(入力用!$G$2,,,,IF(月!$B$2-3&lt;1,(月!$B$2+9)*3,(月!$B$2-3)*3)),2))),OFFSET(入力用!$G$4,,,COUNTA(入力用!$A$4:$A$50),IF(月!$B$2-3&lt;1,(月!$B$2+9)*3,(月!$B$2-3)*3)))</f>
        <v>708</v>
      </c>
    </row>
    <row r="37" spans="2:10" ht="34.35" customHeight="1" x14ac:dyDescent="0.15">
      <c r="B37" s="28" t="s">
        <v>40</v>
      </c>
      <c r="C37" s="128" t="s">
        <v>54</v>
      </c>
      <c r="D37" s="127"/>
      <c r="E37" s="129"/>
      <c r="F37" s="2">
        <f>INDEX(入力用!$G$4:$AP$50,MATCH(月!$B37,入力用!$A$4:$A$50,0),MATCH(月!$B$2&amp;"A",入力用!$G$2:$AP$2,0))</f>
        <v>344</v>
      </c>
      <c r="G37" s="2">
        <f>INDEX(入力用!$G$4:$AP$50,MATCH(月!$B37,入力用!$A$4:$A$50,0),MATCH(月!$B$2&amp;"B",入力用!$G$2:$AP$2,0))</f>
        <v>143</v>
      </c>
      <c r="H37" s="2">
        <f>INDEX(入力用!$G$4:$AP$50,MATCH(月!$B37,入力用!$A$4:$A$50,0),MATCH(月!$B$2&amp;"C",入力用!$G$2:$AP$2,0))</f>
        <v>46</v>
      </c>
      <c r="I37" s="3">
        <f>$H37-IF($B$2=4,VLOOKUP($B37,入力用!$A$4:$E$50,5),INDEX(入力用!$G$4:$AP$50,MATCH(月!$B37,入力用!$A$4:$A$50,0),MATCH((月!$B$2-1+IF($B$2=1,12,0))&amp;"C",入力用!$G$2:$AP$2,0)))</f>
        <v>-26</v>
      </c>
      <c r="J37" s="7">
        <f ca="1">SUMPRODUCT((入力用!$A$4:$A$50=月!$B37)*(ISNUMBER(FIND("C",OFFSET(入力用!$G$2,,,,IF(月!$B$2-3&lt;1,(月!$B$2+9)*3,(月!$B$2-3)*3)),2))),OFFSET(入力用!$G$4,,,COUNTA(入力用!$A$4:$A$50),IF(月!$B$2-3&lt;1,(月!$B$2+9)*3,(月!$B$2-3)*3)))</f>
        <v>772</v>
      </c>
    </row>
    <row r="38" spans="2:10" ht="34.35" customHeight="1" x14ac:dyDescent="0.15">
      <c r="B38" s="28" t="s">
        <v>41</v>
      </c>
      <c r="C38" s="125" t="s">
        <v>55</v>
      </c>
      <c r="D38" s="126"/>
      <c r="E38" s="127"/>
      <c r="F38" s="2">
        <f>INDEX(入力用!$G$4:$AP$50,MATCH(月!$B38,入力用!$A$4:$A$50,0),MATCH(月!$B$2&amp;"A",入力用!$G$2:$AP$2,0))</f>
        <v>304</v>
      </c>
      <c r="G38" s="2">
        <f>INDEX(入力用!$G$4:$AP$50,MATCH(月!$B38,入力用!$A$4:$A$50,0),MATCH(月!$B$2&amp;"B",入力用!$G$2:$AP$2,0))</f>
        <v>96</v>
      </c>
      <c r="H38" s="2">
        <f>INDEX(入力用!$G$4:$AP$50,MATCH(月!$B38,入力用!$A$4:$A$50,0),MATCH(月!$B$2&amp;"C",入力用!$G$2:$AP$2,0))</f>
        <v>22</v>
      </c>
      <c r="I38" s="3">
        <f>$H38-IF($B$2=4,VLOOKUP($B38,入力用!$A$4:$E$50,5),INDEX(入力用!$G$4:$AP$50,MATCH(月!$B38,入力用!$A$4:$A$50,0),MATCH((月!$B$2-1+IF($B$2=1,12,0))&amp;"C",入力用!$G$2:$AP$2,0)))</f>
        <v>2</v>
      </c>
      <c r="J38" s="7">
        <f ca="1">SUMPRODUCT((入力用!$A$4:$A$50=月!$B38)*(ISNUMBER(FIND("C",OFFSET(入力用!$G$2,,,,IF(月!$B$2-3&lt;1,(月!$B$2+9)*3,(月!$B$2-3)*3)),2))),OFFSET(入力用!$G$4,,,COUNTA(入力用!$A$4:$A$50),IF(月!$B$2-3&lt;1,(月!$B$2+9)*3,(月!$B$2-3)*3)))</f>
        <v>272</v>
      </c>
    </row>
    <row r="39" spans="2:10" ht="34.35" customHeight="1" x14ac:dyDescent="0.15">
      <c r="B39" s="28" t="s">
        <v>42</v>
      </c>
      <c r="C39" s="125" t="s">
        <v>56</v>
      </c>
      <c r="D39" s="126"/>
      <c r="E39" s="127"/>
      <c r="F39" s="2">
        <f>INDEX(入力用!$G$4:$AP$50,MATCH(月!$B39,入力用!$A$4:$A$50,0),MATCH(月!$B$2&amp;"A",入力用!$G$2:$AP$2,0))</f>
        <v>162</v>
      </c>
      <c r="G39" s="2">
        <f>INDEX(入力用!$G$4:$AP$50,MATCH(月!$B39,入力用!$A$4:$A$50,0),MATCH(月!$B$2&amp;"B",入力用!$G$2:$AP$2,0))</f>
        <v>69</v>
      </c>
      <c r="H39" s="2">
        <f>INDEX(入力用!$G$4:$AP$50,MATCH(月!$B39,入力用!$A$4:$A$50,0),MATCH(月!$B$2&amp;"C",入力用!$G$2:$AP$2,0))</f>
        <v>22</v>
      </c>
      <c r="I39" s="3">
        <f>$H39-IF($B$2=4,VLOOKUP($B39,入力用!$A$4:$E$50,5),INDEX(入力用!$G$4:$AP$50,MATCH(月!$B39,入力用!$A$4:$A$50,0),MATCH((月!$B$2-1+IF($B$2=1,12,0))&amp;"C",入力用!$G$2:$AP$2,0)))</f>
        <v>-15</v>
      </c>
      <c r="J39" s="7">
        <f ca="1">SUMPRODUCT((入力用!$A$4:$A$50=月!$B39)*(ISNUMBER(FIND("C",OFFSET(入力用!$G$2,,,,IF(月!$B$2-3&lt;1,(月!$B$2+9)*3,(月!$B$2-3)*3)),2))),OFFSET(入力用!$G$4,,,COUNTA(入力用!$A$4:$A$50),IF(月!$B$2-3&lt;1,(月!$B$2+9)*3,(月!$B$2-3)*3)))</f>
        <v>313</v>
      </c>
    </row>
    <row r="40" spans="2:10" ht="34.35" customHeight="1" x14ac:dyDescent="0.15">
      <c r="B40" s="28" t="s">
        <v>43</v>
      </c>
      <c r="C40" s="128" t="s">
        <v>57</v>
      </c>
      <c r="D40" s="127"/>
      <c r="E40" s="129"/>
      <c r="F40" s="2">
        <f>INDEX(入力用!$G$4:$AP$50,MATCH(月!$B40,入力用!$A$4:$A$50,0),MATCH(月!$B$2&amp;"A",入力用!$G$2:$AP$2,0))</f>
        <v>312</v>
      </c>
      <c r="G40" s="2">
        <f>INDEX(入力用!$G$4:$AP$50,MATCH(月!$B40,入力用!$A$4:$A$50,0),MATCH(月!$B$2&amp;"B",入力用!$G$2:$AP$2,0))</f>
        <v>118</v>
      </c>
      <c r="H40" s="2">
        <f>INDEX(入力用!$G$4:$AP$50,MATCH(月!$B40,入力用!$A$4:$A$50,0),MATCH(月!$B$2&amp;"C",入力用!$G$2:$AP$2,0))</f>
        <v>17</v>
      </c>
      <c r="I40" s="3">
        <f>$H40-IF($B$2=4,VLOOKUP($B40,入力用!$A$4:$E$50,5),INDEX(入力用!$G$4:$AP$50,MATCH(月!$B40,入力用!$A$4:$A$50,0),MATCH((月!$B$2-1+IF($B$2=1,12,0))&amp;"C",入力用!$G$2:$AP$2,0)))</f>
        <v>2</v>
      </c>
      <c r="J40" s="7">
        <f ca="1">SUMPRODUCT((入力用!$A$4:$A$50=月!$B40)*(ISNUMBER(FIND("C",OFFSET(入力用!$G$2,,,,IF(月!$B$2-3&lt;1,(月!$B$2+9)*3,(月!$B$2-3)*3)),2))),OFFSET(入力用!$G$4,,,COUNTA(入力用!$A$4:$A$50),IF(月!$B$2-3&lt;1,(月!$B$2+9)*3,(月!$B$2-3)*3)))</f>
        <v>191</v>
      </c>
    </row>
    <row r="41" spans="2:10" ht="34.35" customHeight="1" x14ac:dyDescent="0.15">
      <c r="B41" s="28" t="s">
        <v>44</v>
      </c>
      <c r="C41" s="125" t="s">
        <v>58</v>
      </c>
      <c r="D41" s="126"/>
      <c r="E41" s="127"/>
      <c r="F41" s="2">
        <f>INDEX(入力用!$G$4:$AP$50,MATCH(月!$B41,入力用!$A$4:$A$50,0),MATCH(月!$B$2&amp;"A",入力用!$G$2:$AP$2,0))</f>
        <v>92</v>
      </c>
      <c r="G41" s="2">
        <f>INDEX(入力用!$G$4:$AP$50,MATCH(月!$B41,入力用!$A$4:$A$50,0),MATCH(月!$B$2&amp;"B",入力用!$G$2:$AP$2,0))</f>
        <v>68</v>
      </c>
      <c r="H41" s="2">
        <f>INDEX(入力用!$G$4:$AP$50,MATCH(月!$B41,入力用!$A$4:$A$50,0),MATCH(月!$B$2&amp;"C",入力用!$G$2:$AP$2,0))</f>
        <v>24</v>
      </c>
      <c r="I41" s="3">
        <f>$H41-IF($B$2=4,VLOOKUP($B41,入力用!$A$4:$E$50,5),INDEX(入力用!$G$4:$AP$50,MATCH(月!$B41,入力用!$A$4:$A$50,0),MATCH((月!$B$2-1+IF($B$2=1,12,0))&amp;"C",入力用!$G$2:$AP$2,0)))</f>
        <v>-6</v>
      </c>
      <c r="J41" s="7">
        <f ca="1">SUMPRODUCT((入力用!$A$4:$A$50=月!$B41)*(ISNUMBER(FIND("C",OFFSET(入力用!$G$2,,,,IF(月!$B$2-3&lt;1,(月!$B$2+9)*3,(月!$B$2-3)*3)),2))),OFFSET(入力用!$G$4,,,COUNTA(入力用!$A$4:$A$50),IF(月!$B$2-3&lt;1,(月!$B$2+9)*3,(月!$B$2-3)*3)))</f>
        <v>298</v>
      </c>
    </row>
    <row r="42" spans="2:10" ht="34.35" customHeight="1" x14ac:dyDescent="0.15">
      <c r="B42" s="28" t="s">
        <v>45</v>
      </c>
      <c r="C42" s="125" t="s">
        <v>59</v>
      </c>
      <c r="D42" s="126"/>
      <c r="E42" s="127"/>
      <c r="F42" s="2">
        <f>INDEX(入力用!$G$4:$AP$50,MATCH(月!$B42,入力用!$A$4:$A$50,0),MATCH(月!$B$2&amp;"A",入力用!$G$2:$AP$2,0))</f>
        <v>76</v>
      </c>
      <c r="G42" s="2">
        <f>INDEX(入力用!$G$4:$AP$50,MATCH(月!$B42,入力用!$A$4:$A$50,0),MATCH(月!$B$2&amp;"B",入力用!$G$2:$AP$2,0))</f>
        <v>32</v>
      </c>
      <c r="H42" s="2">
        <f>INDEX(入力用!$G$4:$AP$50,MATCH(月!$B42,入力用!$A$4:$A$50,0),MATCH(月!$B$2&amp;"C",入力用!$G$2:$AP$2,0))</f>
        <v>7</v>
      </c>
      <c r="I42" s="3">
        <f>$H42-IF($B$2=4,VLOOKUP($B42,入力用!$A$4:$E$50,5),INDEX(入力用!$G$4:$AP$50,MATCH(月!$B42,入力用!$A$4:$A$50,0),MATCH((月!$B$2-1+IF($B$2=1,12,0))&amp;"C",入力用!$G$2:$AP$2,0)))</f>
        <v>-3</v>
      </c>
      <c r="J42" s="7">
        <f ca="1">SUMPRODUCT((入力用!$A$4:$A$50=月!$B42)*(ISNUMBER(FIND("C",OFFSET(入力用!$G$2,,,,IF(月!$B$2-3&lt;1,(月!$B$2+9)*3,(月!$B$2-3)*3)),2))),OFFSET(入力用!$G$4,,,COUNTA(入力用!$A$4:$A$50),IF(月!$B$2-3&lt;1,(月!$B$2+9)*3,(月!$B$2-3)*3)))</f>
        <v>98</v>
      </c>
    </row>
    <row r="43" spans="2:10" ht="34.35" customHeight="1" x14ac:dyDescent="0.15">
      <c r="B43" s="28" t="s">
        <v>46</v>
      </c>
      <c r="C43" s="125" t="s">
        <v>60</v>
      </c>
      <c r="D43" s="126"/>
      <c r="E43" s="127"/>
      <c r="F43" s="2">
        <f>INDEX(入力用!$G$4:$AP$50,MATCH(月!$B43,入力用!$A$4:$A$50,0),MATCH(月!$B$2&amp;"A",入力用!$G$2:$AP$2,0))</f>
        <v>139</v>
      </c>
      <c r="G43" s="2">
        <f>INDEX(入力用!$G$4:$AP$50,MATCH(月!$B43,入力用!$A$4:$A$50,0),MATCH(月!$B$2&amp;"B",入力用!$G$2:$AP$2,0))</f>
        <v>69</v>
      </c>
      <c r="H43" s="2">
        <f>INDEX(入力用!$G$4:$AP$50,MATCH(月!$B43,入力用!$A$4:$A$50,0),MATCH(月!$B$2&amp;"C",入力用!$G$2:$AP$2,0))</f>
        <v>20</v>
      </c>
      <c r="I43" s="3">
        <f>$H43-IF($B$2=4,VLOOKUP($B43,入力用!$A$4:$E$50,5),INDEX(入力用!$G$4:$AP$50,MATCH(月!$B43,入力用!$A$4:$A$50,0),MATCH((月!$B$2-1+IF($B$2=1,12,0))&amp;"C",入力用!$G$2:$AP$2,0)))</f>
        <v>0</v>
      </c>
      <c r="J43" s="7">
        <f ca="1">SUMPRODUCT((入力用!$A$4:$A$50=月!$B43)*(ISNUMBER(FIND("C",OFFSET(入力用!$G$2,,,,IF(月!$B$2-3&lt;1,(月!$B$2+9)*3,(月!$B$2-3)*3)),2))),OFFSET(入力用!$G$4,,,COUNTA(入力用!$A$4:$A$50),IF(月!$B$2-3&lt;1,(月!$B$2+9)*3,(月!$B$2-3)*3)))</f>
        <v>133</v>
      </c>
    </row>
    <row r="44" spans="2:10" ht="34.35" customHeight="1" x14ac:dyDescent="0.15">
      <c r="B44" s="28" t="s">
        <v>47</v>
      </c>
      <c r="C44" s="128" t="s">
        <v>61</v>
      </c>
      <c r="D44" s="127"/>
      <c r="E44" s="129"/>
      <c r="F44" s="2">
        <f>INDEX(入力用!$G$4:$AP$50,MATCH(月!$B44,入力用!$A$4:$A$50,0),MATCH(月!$B$2&amp;"A",入力用!$G$2:$AP$2,0))</f>
        <v>140</v>
      </c>
      <c r="G44" s="2">
        <f>INDEX(入力用!$G$4:$AP$50,MATCH(月!$B44,入力用!$A$4:$A$50,0),MATCH(月!$B$2&amp;"B",入力用!$G$2:$AP$2,0))</f>
        <v>70</v>
      </c>
      <c r="H44" s="2">
        <f>INDEX(入力用!$G$4:$AP$50,MATCH(月!$B44,入力用!$A$4:$A$50,0),MATCH(月!$B$2&amp;"C",入力用!$G$2:$AP$2,0))</f>
        <v>20</v>
      </c>
      <c r="I44" s="3">
        <f>$H44-IF($B$2=4,VLOOKUP($B44,入力用!$A$4:$E$50,5),INDEX(入力用!$G$4:$AP$50,MATCH(月!$B44,入力用!$A$4:$A$50,0),MATCH((月!$B$2-1+IF($B$2=1,12,0))&amp;"C",入力用!$G$2:$AP$2,0)))</f>
        <v>-5</v>
      </c>
      <c r="J44" s="7">
        <f ca="1">SUMPRODUCT((入力用!$A$4:$A$50=月!$B44)*(ISNUMBER(FIND("C",OFFSET(入力用!$G$2,,,,IF(月!$B$2-3&lt;1,(月!$B$2+9)*3,(月!$B$2-3)*3)),2))),OFFSET(入力用!$G$4,,,COUNTA(入力用!$A$4:$A$50),IF(月!$B$2-3&lt;1,(月!$B$2+9)*3,(月!$B$2-3)*3)))</f>
        <v>186</v>
      </c>
    </row>
    <row r="45" spans="2:10" ht="34.35" customHeight="1" x14ac:dyDescent="0.15">
      <c r="B45" s="28" t="s">
        <v>152</v>
      </c>
      <c r="C45" s="128" t="s">
        <v>149</v>
      </c>
      <c r="D45" s="127"/>
      <c r="E45" s="129"/>
      <c r="F45" s="2">
        <f>INDEX(入力用!$G$4:$AP$50,MATCH(月!$B45,入力用!$A$4:$A$50,0),MATCH(月!$B$2&amp;"A",入力用!$G$2:$AP$2,0))</f>
        <v>456</v>
      </c>
      <c r="G45" s="2">
        <f>INDEX(入力用!$G$4:$AP$50,MATCH(月!$B45,入力用!$A$4:$A$50,0),MATCH(月!$B$2&amp;"B",入力用!$G$2:$AP$2,0))</f>
        <v>147</v>
      </c>
      <c r="H45" s="2">
        <f>INDEX(入力用!$G$4:$AP$50,MATCH(月!$B45,入力用!$A$4:$A$50,0),MATCH(月!$B$2&amp;"C",入力用!$G$2:$AP$2,0))</f>
        <v>15</v>
      </c>
      <c r="I45" s="3">
        <f>$H45-IF($B$2=4,VLOOKUP($B45,入力用!$A$4:$E$50,5),INDEX(入力用!$G$4:$AP$50,MATCH(月!$B45,入力用!$A$4:$A$50,0),MATCH((月!$B$2-1+IF($B$2=1,12,0))&amp;"C",入力用!$G$2:$AP$2,0)))</f>
        <v>-13</v>
      </c>
      <c r="J45" s="7">
        <f ca="1">SUMPRODUCT((入力用!$A$4:$A$50=月!$B45)*(ISNUMBER(FIND("C",OFFSET(入力用!$G$2,,,,IF(月!$B$2-3&lt;1,(月!$B$2+9)*3,(月!$B$2-3)*3)),2))),OFFSET(入力用!$G$4,,,COUNTA(入力用!$A$4:$A$50),IF(月!$B$2-3&lt;1,(月!$B$2+9)*3,(月!$B$2-3)*3)))</f>
        <v>217</v>
      </c>
    </row>
    <row r="46" spans="2:10" ht="34.35" customHeight="1" x14ac:dyDescent="0.15">
      <c r="B46" s="28" t="s">
        <v>153</v>
      </c>
      <c r="C46" s="128" t="s">
        <v>150</v>
      </c>
      <c r="D46" s="127"/>
      <c r="E46" s="129"/>
      <c r="F46" s="2">
        <f>INDEX(入力用!$G$4:$AP$50,MATCH(月!$B46,入力用!$A$4:$A$50,0),MATCH(月!$B$2&amp;"A",入力用!$G$2:$AP$2,0))</f>
        <v>264</v>
      </c>
      <c r="G46" s="2">
        <f>INDEX(入力用!$G$4:$AP$50,MATCH(月!$B46,入力用!$A$4:$A$50,0),MATCH(月!$B$2&amp;"B",入力用!$G$2:$AP$2,0))</f>
        <v>98</v>
      </c>
      <c r="H46" s="2">
        <f>INDEX(入力用!$G$4:$AP$50,MATCH(月!$B46,入力用!$A$4:$A$50,0),MATCH(月!$B$2&amp;"C",入力用!$G$2:$AP$2,0))</f>
        <v>23</v>
      </c>
      <c r="I46" s="3">
        <f>$H46-IF($B$2=4,VLOOKUP($B46,入力用!$A$4:$E$50,5),INDEX(入力用!$G$4:$AP$50,MATCH(月!$B46,入力用!$A$4:$A$50,0),MATCH((月!$B$2-1+IF($B$2=1,12,0))&amp;"C",入力用!$G$2:$AP$2,0)))</f>
        <v>-4</v>
      </c>
      <c r="J46" s="7">
        <f ca="1">SUMPRODUCT((入力用!$A$4:$A$50=月!$B46)*(ISNUMBER(FIND("C",OFFSET(入力用!$G$2,,,,IF(月!$B$2-3&lt;1,(月!$B$2+9)*3,(月!$B$2-3)*3)),2))),OFFSET(入力用!$G$4,,,COUNTA(入力用!$A$4:$A$50),IF(月!$B$2-3&lt;1,(月!$B$2+9)*3,(月!$B$2-3)*3)))</f>
        <v>211</v>
      </c>
    </row>
    <row r="47" spans="2:10" ht="34.35" customHeight="1" x14ac:dyDescent="0.15">
      <c r="B47" s="28" t="s">
        <v>154</v>
      </c>
      <c r="C47" s="128" t="s">
        <v>151</v>
      </c>
      <c r="D47" s="127"/>
      <c r="E47" s="129"/>
      <c r="F47" s="2">
        <f>INDEX(入力用!$G$4:$AP$50,MATCH(月!$B47,入力用!$A$4:$A$50,0),MATCH(月!$B$2&amp;"A",入力用!$G$2:$AP$2,0))</f>
        <v>906</v>
      </c>
      <c r="G47" s="2">
        <f>INDEX(入力用!$G$4:$AP$50,MATCH(月!$B47,入力用!$A$4:$A$50,0),MATCH(月!$B$2&amp;"B",入力用!$G$2:$AP$2,0))</f>
        <v>404</v>
      </c>
      <c r="H47" s="2">
        <f>INDEX(入力用!$G$4:$AP$50,MATCH(月!$B47,入力用!$A$4:$A$50,0),MATCH(月!$B$2&amp;"C",入力用!$G$2:$AP$2,0))</f>
        <v>215</v>
      </c>
      <c r="I47" s="3">
        <f>$H47-IF($B$2=4,VLOOKUP($B47,入力用!$A$4:$E$50,5),INDEX(入力用!$G$4:$AP$50,MATCH(月!$B47,入力用!$A$4:$A$50,0),MATCH((月!$B$2-1+IF($B$2=1,12,0))&amp;"C",入力用!$G$2:$AP$2,0)))</f>
        <v>23</v>
      </c>
      <c r="J47" s="7">
        <f ca="1">SUMPRODUCT((入力用!$A$4:$A$50=月!$B47)*(ISNUMBER(FIND("C",OFFSET(入力用!$G$2,,,,IF(月!$B$2-3&lt;1,(月!$B$2+9)*3,(月!$B$2-3)*3)),2))),OFFSET(入力用!$G$4,,,COUNTA(入力用!$A$4:$A$50),IF(月!$B$2-3&lt;1,(月!$B$2+9)*3,(月!$B$2-3)*3)))</f>
        <v>1483</v>
      </c>
    </row>
    <row r="48" spans="2:10" ht="34.35" customHeight="1" x14ac:dyDescent="0.15">
      <c r="B48" s="28" t="s">
        <v>155</v>
      </c>
      <c r="C48" s="128" t="s">
        <v>156</v>
      </c>
      <c r="D48" s="127"/>
      <c r="E48" s="129"/>
      <c r="F48" s="2">
        <f>INDEX(入力用!$G$4:$AP$50,MATCH(月!$B48,入力用!$A$4:$A$50,0),MATCH(月!$B$2&amp;"A",入力用!$G$2:$AP$2,0))</f>
        <v>5734</v>
      </c>
      <c r="G48" s="2">
        <f>INDEX(入力用!$G$4:$AP$50,MATCH(月!$B48,入力用!$A$4:$A$50,0),MATCH(月!$B$2&amp;"B",入力用!$G$2:$AP$2,0))</f>
        <v>1979</v>
      </c>
      <c r="H48" s="2">
        <f>INDEX(入力用!$G$4:$AP$50,MATCH(月!$B48,入力用!$A$4:$A$50,0),MATCH(月!$B$2&amp;"C",入力用!$G$2:$AP$2,0))</f>
        <v>699</v>
      </c>
      <c r="I48" s="3">
        <f>$H48-IF($B$2=4,VLOOKUP($B48,入力用!$A$4:$E$50,5),INDEX(入力用!$G$4:$AP$50,MATCH(月!$B48,入力用!$A$4:$A$50,0),MATCH((月!$B$2-1+IF($B$2=1,12,0))&amp;"C",入力用!$G$2:$AP$2,0)))</f>
        <v>-658</v>
      </c>
      <c r="J48" s="7">
        <f ca="1">SUMPRODUCT((入力用!$A$4:$A$50=月!$B48)*(ISNUMBER(FIND("C",OFFSET(入力用!$G$2,,,,IF(月!$B$2-3&lt;1,(月!$B$2+9)*3,(月!$B$2-3)*3)),2))),OFFSET(入力用!$G$4,,,COUNTA(入力用!$A$4:$A$50),IF(月!$B$2-3&lt;1,(月!$B$2+9)*3,(月!$B$2-3)*3)))</f>
        <v>10694</v>
      </c>
    </row>
    <row r="49" spans="2:10" ht="34.35" customHeight="1" x14ac:dyDescent="0.15">
      <c r="B49" s="28" t="s">
        <v>160</v>
      </c>
      <c r="C49" s="128" t="s">
        <v>161</v>
      </c>
      <c r="D49" s="127"/>
      <c r="E49" s="129"/>
      <c r="F49" s="2">
        <f>INDEX(入力用!$G$4:$AP$50,MATCH(月!$B49,入力用!$A$4:$A$50,0),MATCH(月!$B$2&amp;"A",入力用!$G$2:$AP$2,0))</f>
        <v>573</v>
      </c>
      <c r="G49" s="2">
        <f>INDEX(入力用!$G$4:$AP$50,MATCH(月!$B49,入力用!$A$4:$A$50,0),MATCH(月!$B$2&amp;"B",入力用!$G$2:$AP$2,0))</f>
        <v>175</v>
      </c>
      <c r="H49" s="2">
        <f>INDEX(入力用!$G$4:$AP$50,MATCH(月!$B49,入力用!$A$4:$A$50,0),MATCH(月!$B$2&amp;"C",入力用!$G$2:$AP$2,0))</f>
        <v>28</v>
      </c>
      <c r="I49" s="3">
        <f>$H49-IF($B$2=4,VLOOKUP($B49,入力用!$A$4:$E$50,5),INDEX(入力用!$G$4:$AP$50,MATCH(月!$B49,入力用!$A$4:$A$50,0),MATCH((月!$B$2-1+IF($B$2=1,12,0))&amp;"C",入力用!$G$2:$AP$2,0)))</f>
        <v>2</v>
      </c>
      <c r="J49" s="7">
        <f ca="1">SUMPRODUCT((入力用!$A$4:$A$50=月!$B49)*(ISNUMBER(FIND("C",OFFSET(入力用!$G$2,,,,IF(月!$B$2-3&lt;1,(月!$B$2+9)*3,(月!$B$2-3)*3)),2))),OFFSET(入力用!$G$4,,,COUNTA(入力用!$A$4:$A$50),IF(月!$B$2-3&lt;1,(月!$B$2+9)*3,(月!$B$2-3)*3)))</f>
        <v>113</v>
      </c>
    </row>
    <row r="50" spans="2:10" ht="34.35" customHeight="1" thickBot="1" x14ac:dyDescent="0.2">
      <c r="B50" s="28" t="s">
        <v>35</v>
      </c>
      <c r="C50" s="130" t="s">
        <v>48</v>
      </c>
      <c r="D50" s="131"/>
      <c r="E50" s="132"/>
      <c r="F50" s="4">
        <f>INDEX(入力用!$G$4:$AP$50,MATCH(月!$B50,入力用!$A$4:$A$50,0),MATCH(月!$B$2&amp;"A",入力用!$G$2:$AP$2,0))</f>
        <v>2526</v>
      </c>
      <c r="G50" s="4">
        <f>INDEX(入力用!$G$4:$AP$50,MATCH(月!$B50,入力用!$A$4:$A$50,0),MATCH(月!$B$2&amp;"B",入力用!$G$2:$AP$2,0))</f>
        <v>977</v>
      </c>
      <c r="H50" s="4">
        <f>INDEX(入力用!$G$4:$AP$50,MATCH(月!$B50,入力用!$A$4:$A$50,0),MATCH(月!$B$2&amp;"C",入力用!$G$2:$AP$2,0))</f>
        <v>342</v>
      </c>
      <c r="I50" s="10">
        <f>$H50-IF($B$2=4,VLOOKUP($B50,入力用!$A$4:$E$50,5),INDEX(入力用!$G$4:$AP$50,MATCH(月!$B50,入力用!$A$4:$A$50,0),MATCH((月!$B$2-1+IF($B$2=1,12,0))&amp;"C",入力用!$G$2:$AP$2,0)))</f>
        <v>-65</v>
      </c>
      <c r="J50" s="11">
        <f ca="1">SUMPRODUCT((入力用!$A$4:$A$50=月!$B50)*(ISNUMBER(FIND("C",OFFSET(入力用!$G$2,,,,IF(月!$B$2-3&lt;1,(月!$B$2+9)*3,(月!$B$2-3)*3)),2))),OFFSET(入力用!$G$4,,,COUNTA(入力用!$A$4:$A$50),IF(月!$B$2-3&lt;1,(月!$B$2+9)*3,(月!$B$2-3)*3)))</f>
        <v>3465</v>
      </c>
    </row>
    <row r="51" spans="2:10" ht="34.35" customHeight="1" thickBot="1" x14ac:dyDescent="0.2">
      <c r="B51" s="1"/>
      <c r="C51" s="133" t="s">
        <v>1</v>
      </c>
      <c r="D51" s="134"/>
      <c r="E51" s="135"/>
      <c r="F51" s="17">
        <f>SUM(F4,F27,F32:F50)</f>
        <v>24769</v>
      </c>
      <c r="G51" s="17">
        <f>SUM(G4,G27,G32:G50)</f>
        <v>6762</v>
      </c>
      <c r="H51" s="17">
        <f>SUM(H4,H27,H32:H50)</f>
        <v>2081</v>
      </c>
      <c r="I51" s="18">
        <f>SUM(I4,I27,I32:I50)</f>
        <v>-1798</v>
      </c>
      <c r="J51" s="19">
        <f ca="1">SUM(J4,J27,J32:J50)</f>
        <v>37419</v>
      </c>
    </row>
    <row r="52" spans="2:10" ht="35.25" customHeight="1" x14ac:dyDescent="0.15">
      <c r="C52" s="13"/>
      <c r="D52" s="13"/>
      <c r="E52" s="13"/>
      <c r="F52" s="14"/>
      <c r="G52" s="14"/>
      <c r="H52" s="14"/>
      <c r="I52" s="12"/>
      <c r="J52" s="15"/>
    </row>
    <row r="53" spans="2:10" ht="9" customHeight="1" x14ac:dyDescent="0.15">
      <c r="C53" s="121"/>
      <c r="D53" s="121"/>
      <c r="E53" s="122"/>
      <c r="F53" s="122"/>
      <c r="G53" s="122"/>
      <c r="H53" s="122"/>
      <c r="I53" s="16"/>
    </row>
    <row r="54" spans="2:10" ht="30.75" customHeight="1" x14ac:dyDescent="0.15"/>
  </sheetData>
  <mergeCells count="30">
    <mergeCell ref="C49:E49"/>
    <mergeCell ref="C45:E45"/>
    <mergeCell ref="C46:E46"/>
    <mergeCell ref="C47:E47"/>
    <mergeCell ref="C32:E32"/>
    <mergeCell ref="C33:E33"/>
    <mergeCell ref="C34:E34"/>
    <mergeCell ref="C48:E48"/>
    <mergeCell ref="C27:E27"/>
    <mergeCell ref="C3:E3"/>
    <mergeCell ref="D5:D12"/>
    <mergeCell ref="D13:D22"/>
    <mergeCell ref="D23:D26"/>
    <mergeCell ref="C4:E4"/>
    <mergeCell ref="C53:H53"/>
    <mergeCell ref="C2:J2"/>
    <mergeCell ref="C1:J1"/>
    <mergeCell ref="C41:E41"/>
    <mergeCell ref="C42:E42"/>
    <mergeCell ref="C43:E43"/>
    <mergeCell ref="C44:E44"/>
    <mergeCell ref="C50:E50"/>
    <mergeCell ref="C51:E51"/>
    <mergeCell ref="C35:E35"/>
    <mergeCell ref="C36:E36"/>
    <mergeCell ref="C37:E37"/>
    <mergeCell ref="C38:E38"/>
    <mergeCell ref="C39:E39"/>
    <mergeCell ref="C40:E40"/>
    <mergeCell ref="D29:D31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54"/>
  <sheetViews>
    <sheetView tabSelected="1" zoomScaleNormal="100" workbookViewId="0">
      <selection activeCell="C1" sqref="C1:J1"/>
    </sheetView>
  </sheetViews>
  <sheetFormatPr defaultColWidth="9" defaultRowHeight="17.25" x14ac:dyDescent="0.15"/>
  <cols>
    <col min="1" max="1" width="9" style="1"/>
    <col min="2" max="2" width="9.125" style="20" bestFit="1" customWidth="1"/>
    <col min="3" max="3" width="6.5" style="1" customWidth="1"/>
    <col min="4" max="4" width="4.375" style="1" customWidth="1"/>
    <col min="5" max="5" width="24.25" style="1" bestFit="1" customWidth="1"/>
    <col min="6" max="6" width="18.5" style="1" bestFit="1" customWidth="1"/>
    <col min="7" max="7" width="17.25" style="1" bestFit="1" customWidth="1"/>
    <col min="8" max="8" width="15.875" style="1" customWidth="1"/>
    <col min="9" max="9" width="12.5" style="1" bestFit="1" customWidth="1"/>
    <col min="10" max="10" width="11.625" style="1" bestFit="1" customWidth="1"/>
    <col min="11" max="11" width="11.375" style="1" bestFit="1" customWidth="1"/>
    <col min="12" max="16384" width="9" style="1"/>
  </cols>
  <sheetData>
    <row r="1" spans="1:11" ht="41.25" customHeight="1" x14ac:dyDescent="0.15">
      <c r="A1" s="21" t="s">
        <v>137</v>
      </c>
      <c r="B1" s="21" t="s">
        <v>136</v>
      </c>
      <c r="C1" s="124" t="s">
        <v>91</v>
      </c>
      <c r="D1" s="124"/>
      <c r="E1" s="124"/>
      <c r="F1" s="124"/>
      <c r="G1" s="124"/>
      <c r="H1" s="124"/>
      <c r="I1" s="124"/>
      <c r="J1" s="124"/>
    </row>
    <row r="2" spans="1:11" ht="22.5" customHeight="1" thickBot="1" x14ac:dyDescent="0.2">
      <c r="A2" s="31">
        <v>2019</v>
      </c>
      <c r="B2" s="59">
        <v>3</v>
      </c>
      <c r="C2" s="123" t="str">
        <f>A2&amp;"/4/1～"&amp;A2+1&amp;"/3/31"</f>
        <v>2019/4/1～2020/3/31</v>
      </c>
      <c r="D2" s="123"/>
      <c r="E2" s="123"/>
      <c r="F2" s="123"/>
      <c r="G2" s="123"/>
      <c r="H2" s="123"/>
      <c r="I2" s="123"/>
      <c r="J2" s="123"/>
    </row>
    <row r="3" spans="1:11" ht="34.35" customHeight="1" thickBot="1" x14ac:dyDescent="0.2">
      <c r="B3" s="26" t="s">
        <v>7</v>
      </c>
      <c r="C3" s="149" t="s">
        <v>0</v>
      </c>
      <c r="D3" s="150"/>
      <c r="E3" s="151"/>
      <c r="F3" s="5" t="s">
        <v>139</v>
      </c>
      <c r="G3" s="5" t="s">
        <v>2</v>
      </c>
      <c r="H3" s="5" t="s">
        <v>3</v>
      </c>
      <c r="I3" s="6" t="s">
        <v>134</v>
      </c>
      <c r="J3" s="9" t="s">
        <v>133</v>
      </c>
      <c r="K3" s="21"/>
    </row>
    <row r="4" spans="1:11" ht="34.35" customHeight="1" thickTop="1" x14ac:dyDescent="0.15">
      <c r="B4" s="27"/>
      <c r="C4" s="155" t="s">
        <v>6</v>
      </c>
      <c r="D4" s="155"/>
      <c r="E4" s="156"/>
      <c r="F4" s="22">
        <f ca="1">SUM(F5:F26)</f>
        <v>137467</v>
      </c>
      <c r="G4" s="22">
        <f t="shared" ref="G4:J4" ca="1" si="0">SUM(G5:G26)</f>
        <v>23166</v>
      </c>
      <c r="H4" s="22">
        <f t="shared" ca="1" si="0"/>
        <v>8348</v>
      </c>
      <c r="I4" s="23">
        <f t="shared" ca="1" si="0"/>
        <v>6879</v>
      </c>
      <c r="J4" s="8">
        <f t="shared" si="0"/>
        <v>1469</v>
      </c>
    </row>
    <row r="5" spans="1:11" ht="34.35" hidden="1" customHeight="1" x14ac:dyDescent="0.15">
      <c r="B5" s="27" t="s">
        <v>8</v>
      </c>
      <c r="C5" s="71"/>
      <c r="D5" s="152" t="s">
        <v>82</v>
      </c>
      <c r="E5" s="72" t="s">
        <v>90</v>
      </c>
      <c r="F5" s="33">
        <f ca="1">SUMPRODUCT((入力用!$A$4:$A$50=年度!$B5)*(ISNUMBER(FIND("A",OFFSET(入力用!$G$2,,,,IF(年度!$B$2-3&lt;1,(年度!$B$2+9)*3,(年度!$B$2-3)*3)),2))),OFFSET(入力用!$G$4,,,COUNTA(入力用!$A$4:$A$50),IF(年度!$B$2-3&lt;1,(年度!$B$2+9)*3,(年度!$B$2-3)*3)))</f>
        <v>137467</v>
      </c>
      <c r="G5" s="33">
        <f ca="1">SUMPRODUCT((入力用!$A$4:$A$50=年度!$B5)*(ISNUMBER(FIND("B",OFFSET(入力用!$G$2,,,,IF(年度!$B$2-3&lt;1,(年度!$B$2+9)*3,(年度!$B$2-3)*3)),2))),OFFSET(入力用!$G$4,,,COUNTA(入力用!$A$4:$A$50),IF(年度!$B$2-3&lt;1,(年度!$B$2+9)*3,(年度!$B$2-3)*3)))</f>
        <v>23166</v>
      </c>
      <c r="H5" s="33">
        <f ca="1">SUMPRODUCT((入力用!$A$4:$A$50=年度!$B5)*(ISNUMBER(FIND("C",OFFSET(入力用!$G$2,,,,IF(年度!$B$2-3&lt;1,(年度!$B$2+9)*3,(年度!$B$2-3)*3)),2))),OFFSET(入力用!$G$4,,,COUNTA(入力用!$A$4:$A$50),IF(年度!$B$2-3&lt;1,(年度!$B$2+9)*3,(年度!$B$2-3)*3)))</f>
        <v>8348</v>
      </c>
      <c r="I5" s="34">
        <f ca="1">H5-J5</f>
        <v>6879</v>
      </c>
      <c r="J5" s="55">
        <f>VLOOKUP($B5,入力用!$A$4:$F$50,6)</f>
        <v>1469</v>
      </c>
    </row>
    <row r="6" spans="1:11" ht="34.35" hidden="1" customHeight="1" x14ac:dyDescent="0.15">
      <c r="B6" s="27" t="s">
        <v>9</v>
      </c>
      <c r="C6" s="71"/>
      <c r="D6" s="153"/>
      <c r="E6" s="73" t="s">
        <v>63</v>
      </c>
      <c r="F6" s="36">
        <f ca="1">SUMPRODUCT((入力用!$A$4:$A$50=年度!$B6)*(ISNUMBER(FIND("A",OFFSET(入力用!$G$2,,,,IF(年度!$B$2-3&lt;1,(年度!$B$2+9)*3,(年度!$B$2-3)*3)),2))),OFFSET(入力用!$G$4,,,COUNTA(入力用!$A$4:$A$50),IF(年度!$B$2-3&lt;1,(年度!$B$2+9)*3,(年度!$B$2-3)*3)))</f>
        <v>0</v>
      </c>
      <c r="G6" s="36">
        <f ca="1">SUMPRODUCT((入力用!$A$4:$A$50=年度!$B6)*(ISNUMBER(FIND("B",OFFSET(入力用!$G$2,,,,IF(年度!$B$2-3&lt;1,(年度!$B$2+9)*3,(年度!$B$2-3)*3)),2))),OFFSET(入力用!$G$4,,,COUNTA(入力用!$A$4:$A$50),IF(年度!$B$2-3&lt;1,(年度!$B$2+9)*3,(年度!$B$2-3)*3)))</f>
        <v>0</v>
      </c>
      <c r="H6" s="36">
        <f ca="1">SUMPRODUCT((入力用!$A$4:$A$50=年度!$B6)*(ISNUMBER(FIND("C",OFFSET(入力用!$G$2,,,,IF(年度!$B$2-3&lt;1,(年度!$B$2+9)*3,(年度!$B$2-3)*3)),2))),OFFSET(入力用!$G$4,,,COUNTA(入力用!$A$4:$A$50),IF(年度!$B$2-3&lt;1,(年度!$B$2+9)*3,(年度!$B$2-3)*3)))</f>
        <v>0</v>
      </c>
      <c r="I6" s="37">
        <f t="shared" ref="I6:I26" ca="1" si="1">H6-J6</f>
        <v>0</v>
      </c>
      <c r="J6" s="56">
        <f>VLOOKUP($B6,入力用!$A$4:$F$50,6)</f>
        <v>0</v>
      </c>
    </row>
    <row r="7" spans="1:11" ht="34.35" hidden="1" customHeight="1" x14ac:dyDescent="0.15">
      <c r="B7" s="27" t="s">
        <v>10</v>
      </c>
      <c r="C7" s="71"/>
      <c r="D7" s="153"/>
      <c r="E7" s="73" t="s">
        <v>64</v>
      </c>
      <c r="F7" s="36">
        <f ca="1">SUMPRODUCT((入力用!$A$4:$A$50=年度!$B7)*(ISNUMBER(FIND("A",OFFSET(入力用!$G$2,,,,IF(年度!$B$2-3&lt;1,(年度!$B$2+9)*3,(年度!$B$2-3)*3)),2))),OFFSET(入力用!$G$4,,,COUNTA(入力用!$A$4:$A$50),IF(年度!$B$2-3&lt;1,(年度!$B$2+9)*3,(年度!$B$2-3)*3)))</f>
        <v>0</v>
      </c>
      <c r="G7" s="36">
        <f ca="1">SUMPRODUCT((入力用!$A$4:$A$50=年度!$B7)*(ISNUMBER(FIND("B",OFFSET(入力用!$G$2,,,,IF(年度!$B$2-3&lt;1,(年度!$B$2+9)*3,(年度!$B$2-3)*3)),2))),OFFSET(入力用!$G$4,,,COUNTA(入力用!$A$4:$A$50),IF(年度!$B$2-3&lt;1,(年度!$B$2+9)*3,(年度!$B$2-3)*3)))</f>
        <v>0</v>
      </c>
      <c r="H7" s="36">
        <f ca="1">SUMPRODUCT((入力用!$A$4:$A$50=年度!$B7)*(ISNUMBER(FIND("C",OFFSET(入力用!$G$2,,,,IF(年度!$B$2-3&lt;1,(年度!$B$2+9)*3,(年度!$B$2-3)*3)),2))),OFFSET(入力用!$G$4,,,COUNTA(入力用!$A$4:$A$50),IF(年度!$B$2-3&lt;1,(年度!$B$2+9)*3,(年度!$B$2-3)*3)))</f>
        <v>0</v>
      </c>
      <c r="I7" s="37">
        <f t="shared" ca="1" si="1"/>
        <v>0</v>
      </c>
      <c r="J7" s="56">
        <f>VLOOKUP($B7,入力用!$A$4:$F$50,6)</f>
        <v>0</v>
      </c>
    </row>
    <row r="8" spans="1:11" ht="34.35" hidden="1" customHeight="1" x14ac:dyDescent="0.15">
      <c r="B8" s="27" t="s">
        <v>11</v>
      </c>
      <c r="C8" s="71"/>
      <c r="D8" s="153"/>
      <c r="E8" s="73" t="s">
        <v>65</v>
      </c>
      <c r="F8" s="36">
        <f ca="1">SUMPRODUCT((入力用!$A$4:$A$50=年度!$B8)*(ISNUMBER(FIND("A",OFFSET(入力用!$G$2,,,,IF(年度!$B$2-3&lt;1,(年度!$B$2+9)*3,(年度!$B$2-3)*3)),2))),OFFSET(入力用!$G$4,,,COUNTA(入力用!$A$4:$A$50),IF(年度!$B$2-3&lt;1,(年度!$B$2+9)*3,(年度!$B$2-3)*3)))</f>
        <v>0</v>
      </c>
      <c r="G8" s="36">
        <f ca="1">SUMPRODUCT((入力用!$A$4:$A$50=年度!$B8)*(ISNUMBER(FIND("B",OFFSET(入力用!$G$2,,,,IF(年度!$B$2-3&lt;1,(年度!$B$2+9)*3,(年度!$B$2-3)*3)),2))),OFFSET(入力用!$G$4,,,COUNTA(入力用!$A$4:$A$50),IF(年度!$B$2-3&lt;1,(年度!$B$2+9)*3,(年度!$B$2-3)*3)))</f>
        <v>0</v>
      </c>
      <c r="H8" s="36">
        <f ca="1">SUMPRODUCT((入力用!$A$4:$A$50=年度!$B8)*(ISNUMBER(FIND("C",OFFSET(入力用!$G$2,,,,IF(年度!$B$2-3&lt;1,(年度!$B$2+9)*3,(年度!$B$2-3)*3)),2))),OFFSET(入力用!$G$4,,,COUNTA(入力用!$A$4:$A$50),IF(年度!$B$2-3&lt;1,(年度!$B$2+9)*3,(年度!$B$2-3)*3)))</f>
        <v>0</v>
      </c>
      <c r="I8" s="37">
        <f t="shared" ca="1" si="1"/>
        <v>0</v>
      </c>
      <c r="J8" s="56">
        <f>VLOOKUP($B8,入力用!$A$4:$F$50,6)</f>
        <v>0</v>
      </c>
    </row>
    <row r="9" spans="1:11" ht="34.35" hidden="1" customHeight="1" x14ac:dyDescent="0.15">
      <c r="B9" s="27" t="s">
        <v>12</v>
      </c>
      <c r="C9" s="71"/>
      <c r="D9" s="153"/>
      <c r="E9" s="73" t="s">
        <v>66</v>
      </c>
      <c r="F9" s="36">
        <f ca="1">SUMPRODUCT((入力用!$A$4:$A$50=年度!$B9)*(ISNUMBER(FIND("A",OFFSET(入力用!$G$2,,,,IF(年度!$B$2-3&lt;1,(年度!$B$2+9)*3,(年度!$B$2-3)*3)),2))),OFFSET(入力用!$G$4,,,COUNTA(入力用!$A$4:$A$50),IF(年度!$B$2-3&lt;1,(年度!$B$2+9)*3,(年度!$B$2-3)*3)))</f>
        <v>0</v>
      </c>
      <c r="G9" s="36">
        <f ca="1">SUMPRODUCT((入力用!$A$4:$A$50=年度!$B9)*(ISNUMBER(FIND("B",OFFSET(入力用!$G$2,,,,IF(年度!$B$2-3&lt;1,(年度!$B$2+9)*3,(年度!$B$2-3)*3)),2))),OFFSET(入力用!$G$4,,,COUNTA(入力用!$A$4:$A$50),IF(年度!$B$2-3&lt;1,(年度!$B$2+9)*3,(年度!$B$2-3)*3)))</f>
        <v>0</v>
      </c>
      <c r="H9" s="36">
        <f ca="1">SUMPRODUCT((入力用!$A$4:$A$50=年度!$B9)*(ISNUMBER(FIND("C",OFFSET(入力用!$G$2,,,,IF(年度!$B$2-3&lt;1,(年度!$B$2+9)*3,(年度!$B$2-3)*3)),2))),OFFSET(入力用!$G$4,,,COUNTA(入力用!$A$4:$A$50),IF(年度!$B$2-3&lt;1,(年度!$B$2+9)*3,(年度!$B$2-3)*3)))</f>
        <v>0</v>
      </c>
      <c r="I9" s="37">
        <f t="shared" ca="1" si="1"/>
        <v>0</v>
      </c>
      <c r="J9" s="56">
        <f>VLOOKUP($B9,入力用!$A$4:$F$50,6)</f>
        <v>0</v>
      </c>
    </row>
    <row r="10" spans="1:11" ht="34.35" hidden="1" customHeight="1" x14ac:dyDescent="0.15">
      <c r="B10" s="27" t="s">
        <v>13</v>
      </c>
      <c r="C10" s="71"/>
      <c r="D10" s="153"/>
      <c r="E10" s="73" t="s">
        <v>67</v>
      </c>
      <c r="F10" s="36">
        <f ca="1">SUMPRODUCT((入力用!$A$4:$A$50=年度!$B10)*(ISNUMBER(FIND("A",OFFSET(入力用!$G$2,,,,IF(年度!$B$2-3&lt;1,(年度!$B$2+9)*3,(年度!$B$2-3)*3)),2))),OFFSET(入力用!$G$4,,,COUNTA(入力用!$A$4:$A$50),IF(年度!$B$2-3&lt;1,(年度!$B$2+9)*3,(年度!$B$2-3)*3)))</f>
        <v>0</v>
      </c>
      <c r="G10" s="36">
        <f ca="1">SUMPRODUCT((入力用!$A$4:$A$50=年度!$B10)*(ISNUMBER(FIND("B",OFFSET(入力用!$G$2,,,,IF(年度!$B$2-3&lt;1,(年度!$B$2+9)*3,(年度!$B$2-3)*3)),2))),OFFSET(入力用!$G$4,,,COUNTA(入力用!$A$4:$A$50),IF(年度!$B$2-3&lt;1,(年度!$B$2+9)*3,(年度!$B$2-3)*3)))</f>
        <v>0</v>
      </c>
      <c r="H10" s="36">
        <f ca="1">SUMPRODUCT((入力用!$A$4:$A$50=年度!$B10)*(ISNUMBER(FIND("C",OFFSET(入力用!$G$2,,,,IF(年度!$B$2-3&lt;1,(年度!$B$2+9)*3,(年度!$B$2-3)*3)),2))),OFFSET(入力用!$G$4,,,COUNTA(入力用!$A$4:$A$50),IF(年度!$B$2-3&lt;1,(年度!$B$2+9)*3,(年度!$B$2-3)*3)))</f>
        <v>0</v>
      </c>
      <c r="I10" s="37">
        <f t="shared" ca="1" si="1"/>
        <v>0</v>
      </c>
      <c r="J10" s="56">
        <f>VLOOKUP($B10,入力用!$A$4:$F$50,6)</f>
        <v>0</v>
      </c>
    </row>
    <row r="11" spans="1:11" ht="34.35" hidden="1" customHeight="1" x14ac:dyDescent="0.15">
      <c r="B11" s="27" t="s">
        <v>14</v>
      </c>
      <c r="C11" s="71"/>
      <c r="D11" s="153"/>
      <c r="E11" s="73" t="s">
        <v>68</v>
      </c>
      <c r="F11" s="36">
        <f ca="1">SUMPRODUCT((入力用!$A$4:$A$50=年度!$B11)*(ISNUMBER(FIND("A",OFFSET(入力用!$G$2,,,,IF(年度!$B$2-3&lt;1,(年度!$B$2+9)*3,(年度!$B$2-3)*3)),2))),OFFSET(入力用!$G$4,,,COUNTA(入力用!$A$4:$A$50),IF(年度!$B$2-3&lt;1,(年度!$B$2+9)*3,(年度!$B$2-3)*3)))</f>
        <v>0</v>
      </c>
      <c r="G11" s="36">
        <f ca="1">SUMPRODUCT((入力用!$A$4:$A$50=年度!$B11)*(ISNUMBER(FIND("B",OFFSET(入力用!$G$2,,,,IF(年度!$B$2-3&lt;1,(年度!$B$2+9)*3,(年度!$B$2-3)*3)),2))),OFFSET(入力用!$G$4,,,COUNTA(入力用!$A$4:$A$50),IF(年度!$B$2-3&lt;1,(年度!$B$2+9)*3,(年度!$B$2-3)*3)))</f>
        <v>0</v>
      </c>
      <c r="H11" s="36">
        <f ca="1">SUMPRODUCT((入力用!$A$4:$A$50=年度!$B11)*(ISNUMBER(FIND("C",OFFSET(入力用!$G$2,,,,IF(年度!$B$2-3&lt;1,(年度!$B$2+9)*3,(年度!$B$2-3)*3)),2))),OFFSET(入力用!$G$4,,,COUNTA(入力用!$A$4:$A$50),IF(年度!$B$2-3&lt;1,(年度!$B$2+9)*3,(年度!$B$2-3)*3)))</f>
        <v>0</v>
      </c>
      <c r="I11" s="37">
        <f t="shared" ca="1" si="1"/>
        <v>0</v>
      </c>
      <c r="J11" s="56">
        <f>VLOOKUP($B11,入力用!$A$4:$F$50,6)</f>
        <v>0</v>
      </c>
    </row>
    <row r="12" spans="1:11" ht="34.35" hidden="1" customHeight="1" x14ac:dyDescent="0.15">
      <c r="B12" s="27" t="s">
        <v>15</v>
      </c>
      <c r="C12" s="71"/>
      <c r="D12" s="154"/>
      <c r="E12" s="74" t="s">
        <v>69</v>
      </c>
      <c r="F12" s="39">
        <f ca="1">SUMPRODUCT((入力用!$A$4:$A$50=年度!$B12)*(ISNUMBER(FIND("A",OFFSET(入力用!$G$2,,,,IF(年度!$B$2-3&lt;1,(年度!$B$2+9)*3,(年度!$B$2-3)*3)),2))),OFFSET(入力用!$G$4,,,COUNTA(入力用!$A$4:$A$50),IF(年度!$B$2-3&lt;1,(年度!$B$2+9)*3,(年度!$B$2-3)*3)))</f>
        <v>0</v>
      </c>
      <c r="G12" s="39">
        <f ca="1">SUMPRODUCT((入力用!$A$4:$A$50=年度!$B12)*(ISNUMBER(FIND("B",OFFSET(入力用!$G$2,,,,IF(年度!$B$2-3&lt;1,(年度!$B$2+9)*3,(年度!$B$2-3)*3)),2))),OFFSET(入力用!$G$4,,,COUNTA(入力用!$A$4:$A$50),IF(年度!$B$2-3&lt;1,(年度!$B$2+9)*3,(年度!$B$2-3)*3)))</f>
        <v>0</v>
      </c>
      <c r="H12" s="39">
        <f ca="1">SUMPRODUCT((入力用!$A$4:$A$50=年度!$B12)*(ISNUMBER(FIND("C",OFFSET(入力用!$G$2,,,,IF(年度!$B$2-3&lt;1,(年度!$B$2+9)*3,(年度!$B$2-3)*3)),2))),OFFSET(入力用!$G$4,,,COUNTA(入力用!$A$4:$A$50),IF(年度!$B$2-3&lt;1,(年度!$B$2+9)*3,(年度!$B$2-3)*3)))</f>
        <v>0</v>
      </c>
      <c r="I12" s="40">
        <f t="shared" ca="1" si="1"/>
        <v>0</v>
      </c>
      <c r="J12" s="57">
        <f>VLOOKUP($B12,入力用!$A$4:$F$50,6)</f>
        <v>0</v>
      </c>
    </row>
    <row r="13" spans="1:11" ht="34.35" hidden="1" customHeight="1" x14ac:dyDescent="0.15">
      <c r="B13" s="27" t="s">
        <v>16</v>
      </c>
      <c r="C13" s="71"/>
      <c r="D13" s="152" t="s">
        <v>83</v>
      </c>
      <c r="E13" s="72" t="s">
        <v>88</v>
      </c>
      <c r="F13" s="33">
        <f ca="1">SUMPRODUCT((入力用!$A$4:$A$50=年度!$B13)*(ISNUMBER(FIND("A",OFFSET(入力用!$G$2,,,,IF(年度!$B$2-3&lt;1,(年度!$B$2+9)*3,(年度!$B$2-3)*3)),2))),OFFSET(入力用!$G$4,,,COUNTA(入力用!$A$4:$A$50),IF(年度!$B$2-3&lt;1,(年度!$B$2+9)*3,(年度!$B$2-3)*3)))</f>
        <v>0</v>
      </c>
      <c r="G13" s="33">
        <f ca="1">SUMPRODUCT((入力用!$A$4:$A$50=年度!$B13)*(ISNUMBER(FIND("B",OFFSET(入力用!$G$2,,,,IF(年度!$B$2-3&lt;1,(年度!$B$2+9)*3,(年度!$B$2-3)*3)),2))),OFFSET(入力用!$G$4,,,COUNTA(入力用!$A$4:$A$50),IF(年度!$B$2-3&lt;1,(年度!$B$2+9)*3,(年度!$B$2-3)*3)))</f>
        <v>0</v>
      </c>
      <c r="H13" s="33">
        <f ca="1">SUMPRODUCT((入力用!$A$4:$A$50=年度!$B13)*(ISNUMBER(FIND("C",OFFSET(入力用!$G$2,,,,IF(年度!$B$2-3&lt;1,(年度!$B$2+9)*3,(年度!$B$2-3)*3)),2))),OFFSET(入力用!$G$4,,,COUNTA(入力用!$A$4:$A$50),IF(年度!$B$2-3&lt;1,(年度!$B$2+9)*3,(年度!$B$2-3)*3)))</f>
        <v>0</v>
      </c>
      <c r="I13" s="34">
        <f t="shared" ca="1" si="1"/>
        <v>0</v>
      </c>
      <c r="J13" s="55">
        <f>VLOOKUP($B13,入力用!$A$4:$F$50,6)</f>
        <v>0</v>
      </c>
    </row>
    <row r="14" spans="1:11" ht="34.35" hidden="1" customHeight="1" x14ac:dyDescent="0.15">
      <c r="B14" s="27" t="s">
        <v>17</v>
      </c>
      <c r="C14" s="71"/>
      <c r="D14" s="153"/>
      <c r="E14" s="73" t="s">
        <v>70</v>
      </c>
      <c r="F14" s="36">
        <f ca="1">SUMPRODUCT((入力用!$A$4:$A$50=年度!$B14)*(ISNUMBER(FIND("A",OFFSET(入力用!$G$2,,,,IF(年度!$B$2-3&lt;1,(年度!$B$2+9)*3,(年度!$B$2-3)*3)),2))),OFFSET(入力用!$G$4,,,COUNTA(入力用!$A$4:$A$50),IF(年度!$B$2-3&lt;1,(年度!$B$2+9)*3,(年度!$B$2-3)*3)))</f>
        <v>0</v>
      </c>
      <c r="G14" s="36">
        <f ca="1">SUMPRODUCT((入力用!$A$4:$A$50=年度!$B14)*(ISNUMBER(FIND("B",OFFSET(入力用!$G$2,,,,IF(年度!$B$2-3&lt;1,(年度!$B$2+9)*3,(年度!$B$2-3)*3)),2))),OFFSET(入力用!$G$4,,,COUNTA(入力用!$A$4:$A$50),IF(年度!$B$2-3&lt;1,(年度!$B$2+9)*3,(年度!$B$2-3)*3)))</f>
        <v>0</v>
      </c>
      <c r="H14" s="36">
        <f ca="1">SUMPRODUCT((入力用!$A$4:$A$50=年度!$B14)*(ISNUMBER(FIND("C",OFFSET(入力用!$G$2,,,,IF(年度!$B$2-3&lt;1,(年度!$B$2+9)*3,(年度!$B$2-3)*3)),2))),OFFSET(入力用!$G$4,,,COUNTA(入力用!$A$4:$A$50),IF(年度!$B$2-3&lt;1,(年度!$B$2+9)*3,(年度!$B$2-3)*3)))</f>
        <v>0</v>
      </c>
      <c r="I14" s="37">
        <f t="shared" ca="1" si="1"/>
        <v>0</v>
      </c>
      <c r="J14" s="56">
        <f>VLOOKUP($B14,入力用!$A$4:$F$50,6)</f>
        <v>0</v>
      </c>
    </row>
    <row r="15" spans="1:11" ht="34.35" hidden="1" customHeight="1" x14ac:dyDescent="0.15">
      <c r="B15" s="27" t="s">
        <v>18</v>
      </c>
      <c r="C15" s="71"/>
      <c r="D15" s="153"/>
      <c r="E15" s="73" t="s">
        <v>71</v>
      </c>
      <c r="F15" s="36">
        <f ca="1">SUMPRODUCT((入力用!$A$4:$A$50=年度!$B15)*(ISNUMBER(FIND("A",OFFSET(入力用!$G$2,,,,IF(年度!$B$2-3&lt;1,(年度!$B$2+9)*3,(年度!$B$2-3)*3)),2))),OFFSET(入力用!$G$4,,,COUNTA(入力用!$A$4:$A$50),IF(年度!$B$2-3&lt;1,(年度!$B$2+9)*3,(年度!$B$2-3)*3)))</f>
        <v>0</v>
      </c>
      <c r="G15" s="36">
        <f ca="1">SUMPRODUCT((入力用!$A$4:$A$50=年度!$B15)*(ISNUMBER(FIND("B",OFFSET(入力用!$G$2,,,,IF(年度!$B$2-3&lt;1,(年度!$B$2+9)*3,(年度!$B$2-3)*3)),2))),OFFSET(入力用!$G$4,,,COUNTA(入力用!$A$4:$A$50),IF(年度!$B$2-3&lt;1,(年度!$B$2+9)*3,(年度!$B$2-3)*3)))</f>
        <v>0</v>
      </c>
      <c r="H15" s="36">
        <f ca="1">SUMPRODUCT((入力用!$A$4:$A$50=年度!$B15)*(ISNUMBER(FIND("C",OFFSET(入力用!$G$2,,,,IF(年度!$B$2-3&lt;1,(年度!$B$2+9)*3,(年度!$B$2-3)*3)),2))),OFFSET(入力用!$G$4,,,COUNTA(入力用!$A$4:$A$50),IF(年度!$B$2-3&lt;1,(年度!$B$2+9)*3,(年度!$B$2-3)*3)))</f>
        <v>0</v>
      </c>
      <c r="I15" s="37">
        <f t="shared" ca="1" si="1"/>
        <v>0</v>
      </c>
      <c r="J15" s="56">
        <f>VLOOKUP($B15,入力用!$A$4:$F$50,6)</f>
        <v>0</v>
      </c>
    </row>
    <row r="16" spans="1:11" ht="34.35" hidden="1" customHeight="1" x14ac:dyDescent="0.15">
      <c r="B16" s="27" t="s">
        <v>19</v>
      </c>
      <c r="C16" s="71"/>
      <c r="D16" s="153"/>
      <c r="E16" s="73" t="s">
        <v>72</v>
      </c>
      <c r="F16" s="36">
        <f ca="1">SUMPRODUCT((入力用!$A$4:$A$50=年度!$B16)*(ISNUMBER(FIND("A",OFFSET(入力用!$G$2,,,,IF(年度!$B$2-3&lt;1,(年度!$B$2+9)*3,(年度!$B$2-3)*3)),2))),OFFSET(入力用!$G$4,,,COUNTA(入力用!$A$4:$A$50),IF(年度!$B$2-3&lt;1,(年度!$B$2+9)*3,(年度!$B$2-3)*3)))</f>
        <v>0</v>
      </c>
      <c r="G16" s="36">
        <f ca="1">SUMPRODUCT((入力用!$A$4:$A$50=年度!$B16)*(ISNUMBER(FIND("B",OFFSET(入力用!$G$2,,,,IF(年度!$B$2-3&lt;1,(年度!$B$2+9)*3,(年度!$B$2-3)*3)),2))),OFFSET(入力用!$G$4,,,COUNTA(入力用!$A$4:$A$50),IF(年度!$B$2-3&lt;1,(年度!$B$2+9)*3,(年度!$B$2-3)*3)))</f>
        <v>0</v>
      </c>
      <c r="H16" s="36">
        <f ca="1">SUMPRODUCT((入力用!$A$4:$A$50=年度!$B16)*(ISNUMBER(FIND("C",OFFSET(入力用!$G$2,,,,IF(年度!$B$2-3&lt;1,(年度!$B$2+9)*3,(年度!$B$2-3)*3)),2))),OFFSET(入力用!$G$4,,,COUNTA(入力用!$A$4:$A$50),IF(年度!$B$2-3&lt;1,(年度!$B$2+9)*3,(年度!$B$2-3)*3)))</f>
        <v>0</v>
      </c>
      <c r="I16" s="37">
        <f t="shared" ca="1" si="1"/>
        <v>0</v>
      </c>
      <c r="J16" s="56">
        <f>VLOOKUP($B16,入力用!$A$4:$F$50,6)</f>
        <v>0</v>
      </c>
    </row>
    <row r="17" spans="2:10" ht="34.35" hidden="1" customHeight="1" x14ac:dyDescent="0.15">
      <c r="B17" s="27" t="s">
        <v>20</v>
      </c>
      <c r="C17" s="71"/>
      <c r="D17" s="153"/>
      <c r="E17" s="73" t="s">
        <v>73</v>
      </c>
      <c r="F17" s="36">
        <f ca="1">SUMPRODUCT((入力用!$A$4:$A$50=年度!$B17)*(ISNUMBER(FIND("A",OFFSET(入力用!$G$2,,,,IF(年度!$B$2-3&lt;1,(年度!$B$2+9)*3,(年度!$B$2-3)*3)),2))),OFFSET(入力用!$G$4,,,COUNTA(入力用!$A$4:$A$50),IF(年度!$B$2-3&lt;1,(年度!$B$2+9)*3,(年度!$B$2-3)*3)))</f>
        <v>0</v>
      </c>
      <c r="G17" s="36">
        <f ca="1">SUMPRODUCT((入力用!$A$4:$A$50=年度!$B17)*(ISNUMBER(FIND("B",OFFSET(入力用!$G$2,,,,IF(年度!$B$2-3&lt;1,(年度!$B$2+9)*3,(年度!$B$2-3)*3)),2))),OFFSET(入力用!$G$4,,,COUNTA(入力用!$A$4:$A$50),IF(年度!$B$2-3&lt;1,(年度!$B$2+9)*3,(年度!$B$2-3)*3)))</f>
        <v>0</v>
      </c>
      <c r="H17" s="36">
        <f ca="1">SUMPRODUCT((入力用!$A$4:$A$50=年度!$B17)*(ISNUMBER(FIND("C",OFFSET(入力用!$G$2,,,,IF(年度!$B$2-3&lt;1,(年度!$B$2+9)*3,(年度!$B$2-3)*3)),2))),OFFSET(入力用!$G$4,,,COUNTA(入力用!$A$4:$A$50),IF(年度!$B$2-3&lt;1,(年度!$B$2+9)*3,(年度!$B$2-3)*3)))</f>
        <v>0</v>
      </c>
      <c r="I17" s="37">
        <f t="shared" ca="1" si="1"/>
        <v>0</v>
      </c>
      <c r="J17" s="56">
        <f>VLOOKUP($B17,入力用!$A$4:$F$50,6)</f>
        <v>0</v>
      </c>
    </row>
    <row r="18" spans="2:10" ht="34.35" hidden="1" customHeight="1" x14ac:dyDescent="0.15">
      <c r="B18" s="27" t="s">
        <v>21</v>
      </c>
      <c r="C18" s="71"/>
      <c r="D18" s="153"/>
      <c r="E18" s="73" t="s">
        <v>74</v>
      </c>
      <c r="F18" s="36">
        <f ca="1">SUMPRODUCT((入力用!$A$4:$A$50=年度!$B18)*(ISNUMBER(FIND("A",OFFSET(入力用!$G$2,,,,IF(年度!$B$2-3&lt;1,(年度!$B$2+9)*3,(年度!$B$2-3)*3)),2))),OFFSET(入力用!$G$4,,,COUNTA(入力用!$A$4:$A$50),IF(年度!$B$2-3&lt;1,(年度!$B$2+9)*3,(年度!$B$2-3)*3)))</f>
        <v>0</v>
      </c>
      <c r="G18" s="36">
        <f ca="1">SUMPRODUCT((入力用!$A$4:$A$50=年度!$B18)*(ISNUMBER(FIND("B",OFFSET(入力用!$G$2,,,,IF(年度!$B$2-3&lt;1,(年度!$B$2+9)*3,(年度!$B$2-3)*3)),2))),OFFSET(入力用!$G$4,,,COUNTA(入力用!$A$4:$A$50),IF(年度!$B$2-3&lt;1,(年度!$B$2+9)*3,(年度!$B$2-3)*3)))</f>
        <v>0</v>
      </c>
      <c r="H18" s="36">
        <f ca="1">SUMPRODUCT((入力用!$A$4:$A$50=年度!$B18)*(ISNUMBER(FIND("C",OFFSET(入力用!$G$2,,,,IF(年度!$B$2-3&lt;1,(年度!$B$2+9)*3,(年度!$B$2-3)*3)),2))),OFFSET(入力用!$G$4,,,COUNTA(入力用!$A$4:$A$50),IF(年度!$B$2-3&lt;1,(年度!$B$2+9)*3,(年度!$B$2-3)*3)))</f>
        <v>0</v>
      </c>
      <c r="I18" s="37">
        <f t="shared" ca="1" si="1"/>
        <v>0</v>
      </c>
      <c r="J18" s="56">
        <f>VLOOKUP($B18,入力用!$A$4:$F$50,6)</f>
        <v>0</v>
      </c>
    </row>
    <row r="19" spans="2:10" ht="34.35" hidden="1" customHeight="1" x14ac:dyDescent="0.15">
      <c r="B19" s="27" t="s">
        <v>22</v>
      </c>
      <c r="C19" s="71"/>
      <c r="D19" s="153"/>
      <c r="E19" s="73" t="s">
        <v>75</v>
      </c>
      <c r="F19" s="36">
        <f ca="1">SUMPRODUCT((入力用!$A$4:$A$50=年度!$B19)*(ISNUMBER(FIND("A",OFFSET(入力用!$G$2,,,,IF(年度!$B$2-3&lt;1,(年度!$B$2+9)*3,(年度!$B$2-3)*3)),2))),OFFSET(入力用!$G$4,,,COUNTA(入力用!$A$4:$A$50),IF(年度!$B$2-3&lt;1,(年度!$B$2+9)*3,(年度!$B$2-3)*3)))</f>
        <v>0</v>
      </c>
      <c r="G19" s="36">
        <f ca="1">SUMPRODUCT((入力用!$A$4:$A$50=年度!$B19)*(ISNUMBER(FIND("B",OFFSET(入力用!$G$2,,,,IF(年度!$B$2-3&lt;1,(年度!$B$2+9)*3,(年度!$B$2-3)*3)),2))),OFFSET(入力用!$G$4,,,COUNTA(入力用!$A$4:$A$50),IF(年度!$B$2-3&lt;1,(年度!$B$2+9)*3,(年度!$B$2-3)*3)))</f>
        <v>0</v>
      </c>
      <c r="H19" s="36">
        <f ca="1">SUMPRODUCT((入力用!$A$4:$A$50=年度!$B19)*(ISNUMBER(FIND("C",OFFSET(入力用!$G$2,,,,IF(年度!$B$2-3&lt;1,(年度!$B$2+9)*3,(年度!$B$2-3)*3)),2))),OFFSET(入力用!$G$4,,,COUNTA(入力用!$A$4:$A$50),IF(年度!$B$2-3&lt;1,(年度!$B$2+9)*3,(年度!$B$2-3)*3)))</f>
        <v>0</v>
      </c>
      <c r="I19" s="37">
        <f t="shared" ca="1" si="1"/>
        <v>0</v>
      </c>
      <c r="J19" s="56">
        <f>VLOOKUP($B19,入力用!$A$4:$F$50,6)</f>
        <v>0</v>
      </c>
    </row>
    <row r="20" spans="2:10" ht="34.35" hidden="1" customHeight="1" x14ac:dyDescent="0.15">
      <c r="B20" s="27" t="s">
        <v>23</v>
      </c>
      <c r="C20" s="71"/>
      <c r="D20" s="153"/>
      <c r="E20" s="73" t="s">
        <v>76</v>
      </c>
      <c r="F20" s="36">
        <f ca="1">SUMPRODUCT((入力用!$A$4:$A$50=年度!$B20)*(ISNUMBER(FIND("A",OFFSET(入力用!$G$2,,,,IF(年度!$B$2-3&lt;1,(年度!$B$2+9)*3,(年度!$B$2-3)*3)),2))),OFFSET(入力用!$G$4,,,COUNTA(入力用!$A$4:$A$50),IF(年度!$B$2-3&lt;1,(年度!$B$2+9)*3,(年度!$B$2-3)*3)))</f>
        <v>0</v>
      </c>
      <c r="G20" s="36">
        <f ca="1">SUMPRODUCT((入力用!$A$4:$A$50=年度!$B20)*(ISNUMBER(FIND("B",OFFSET(入力用!$G$2,,,,IF(年度!$B$2-3&lt;1,(年度!$B$2+9)*3,(年度!$B$2-3)*3)),2))),OFFSET(入力用!$G$4,,,COUNTA(入力用!$A$4:$A$50),IF(年度!$B$2-3&lt;1,(年度!$B$2+9)*3,(年度!$B$2-3)*3)))</f>
        <v>0</v>
      </c>
      <c r="H20" s="36">
        <f ca="1">SUMPRODUCT((入力用!$A$4:$A$50=年度!$B20)*(ISNUMBER(FIND("C",OFFSET(入力用!$G$2,,,,IF(年度!$B$2-3&lt;1,(年度!$B$2+9)*3,(年度!$B$2-3)*3)),2))),OFFSET(入力用!$G$4,,,COUNTA(入力用!$A$4:$A$50),IF(年度!$B$2-3&lt;1,(年度!$B$2+9)*3,(年度!$B$2-3)*3)))</f>
        <v>0</v>
      </c>
      <c r="I20" s="37">
        <f t="shared" ca="1" si="1"/>
        <v>0</v>
      </c>
      <c r="J20" s="56">
        <f>VLOOKUP($B20,入力用!$A$4:$F$50,6)</f>
        <v>0</v>
      </c>
    </row>
    <row r="21" spans="2:10" ht="34.35" hidden="1" customHeight="1" x14ac:dyDescent="0.15">
      <c r="B21" s="27" t="s">
        <v>24</v>
      </c>
      <c r="C21" s="71"/>
      <c r="D21" s="153"/>
      <c r="E21" s="73" t="s">
        <v>77</v>
      </c>
      <c r="F21" s="36">
        <f ca="1">SUMPRODUCT((入力用!$A$4:$A$50=年度!$B21)*(ISNUMBER(FIND("A",OFFSET(入力用!$G$2,,,,IF(年度!$B$2-3&lt;1,(年度!$B$2+9)*3,(年度!$B$2-3)*3)),2))),OFFSET(入力用!$G$4,,,COUNTA(入力用!$A$4:$A$50),IF(年度!$B$2-3&lt;1,(年度!$B$2+9)*3,(年度!$B$2-3)*3)))</f>
        <v>0</v>
      </c>
      <c r="G21" s="36">
        <f ca="1">SUMPRODUCT((入力用!$A$4:$A$50=年度!$B21)*(ISNUMBER(FIND("B",OFFSET(入力用!$G$2,,,,IF(年度!$B$2-3&lt;1,(年度!$B$2+9)*3,(年度!$B$2-3)*3)),2))),OFFSET(入力用!$G$4,,,COUNTA(入力用!$A$4:$A$50),IF(年度!$B$2-3&lt;1,(年度!$B$2+9)*3,(年度!$B$2-3)*3)))</f>
        <v>0</v>
      </c>
      <c r="H21" s="36">
        <f ca="1">SUMPRODUCT((入力用!$A$4:$A$50=年度!$B21)*(ISNUMBER(FIND("C",OFFSET(入力用!$G$2,,,,IF(年度!$B$2-3&lt;1,(年度!$B$2+9)*3,(年度!$B$2-3)*3)),2))),OFFSET(入力用!$G$4,,,COUNTA(入力用!$A$4:$A$50),IF(年度!$B$2-3&lt;1,(年度!$B$2+9)*3,(年度!$B$2-3)*3)))</f>
        <v>0</v>
      </c>
      <c r="I21" s="37">
        <f t="shared" ca="1" si="1"/>
        <v>0</v>
      </c>
      <c r="J21" s="56">
        <f>VLOOKUP($B21,入力用!$A$4:$F$50,6)</f>
        <v>0</v>
      </c>
    </row>
    <row r="22" spans="2:10" ht="34.35" hidden="1" customHeight="1" x14ac:dyDescent="0.15">
      <c r="B22" s="27" t="s">
        <v>25</v>
      </c>
      <c r="C22" s="71"/>
      <c r="D22" s="154"/>
      <c r="E22" s="74" t="s">
        <v>78</v>
      </c>
      <c r="F22" s="39">
        <f ca="1">SUMPRODUCT((入力用!$A$4:$A$50=年度!$B22)*(ISNUMBER(FIND("A",OFFSET(入力用!$G$2,,,,IF(年度!$B$2-3&lt;1,(年度!$B$2+9)*3,(年度!$B$2-3)*3)),2))),OFFSET(入力用!$G$4,,,COUNTA(入力用!$A$4:$A$50),IF(年度!$B$2-3&lt;1,(年度!$B$2+9)*3,(年度!$B$2-3)*3)))</f>
        <v>0</v>
      </c>
      <c r="G22" s="39">
        <f ca="1">SUMPRODUCT((入力用!$A$4:$A$50=年度!$B22)*(ISNUMBER(FIND("B",OFFSET(入力用!$G$2,,,,IF(年度!$B$2-3&lt;1,(年度!$B$2+9)*3,(年度!$B$2-3)*3)),2))),OFFSET(入力用!$G$4,,,COUNTA(入力用!$A$4:$A$50),IF(年度!$B$2-3&lt;1,(年度!$B$2+9)*3,(年度!$B$2-3)*3)))</f>
        <v>0</v>
      </c>
      <c r="H22" s="39">
        <f ca="1">SUMPRODUCT((入力用!$A$4:$A$50=年度!$B22)*(ISNUMBER(FIND("C",OFFSET(入力用!$G$2,,,,IF(年度!$B$2-3&lt;1,(年度!$B$2+9)*3,(年度!$B$2-3)*3)),2))),OFFSET(入力用!$G$4,,,COUNTA(入力用!$A$4:$A$50),IF(年度!$B$2-3&lt;1,(年度!$B$2+9)*3,(年度!$B$2-3)*3)))</f>
        <v>0</v>
      </c>
      <c r="I22" s="40">
        <f t="shared" ca="1" si="1"/>
        <v>0</v>
      </c>
      <c r="J22" s="57">
        <f>VLOOKUP($B22,入力用!$A$4:$F$50,6)</f>
        <v>0</v>
      </c>
    </row>
    <row r="23" spans="2:10" ht="34.35" hidden="1" customHeight="1" x14ac:dyDescent="0.15">
      <c r="B23" s="27" t="s">
        <v>26</v>
      </c>
      <c r="C23" s="71"/>
      <c r="D23" s="152" t="s">
        <v>84</v>
      </c>
      <c r="E23" s="72" t="s">
        <v>88</v>
      </c>
      <c r="F23" s="33">
        <f ca="1">SUMPRODUCT((入力用!$A$4:$A$50=年度!$B23)*(ISNUMBER(FIND("A",OFFSET(入力用!$G$2,,,,IF(年度!$B$2-3&lt;1,(年度!$B$2+9)*3,(年度!$B$2-3)*3)),2))),OFFSET(入力用!$G$4,,,COUNTA(入力用!$A$4:$A$50),IF(年度!$B$2-3&lt;1,(年度!$B$2+9)*3,(年度!$B$2-3)*3)))</f>
        <v>0</v>
      </c>
      <c r="G23" s="33">
        <f ca="1">SUMPRODUCT((入力用!$A$4:$A$50=年度!$B23)*(ISNUMBER(FIND("B",OFFSET(入力用!$G$2,,,,IF(年度!$B$2-3&lt;1,(年度!$B$2+9)*3,(年度!$B$2-3)*3)),2))),OFFSET(入力用!$G$4,,,COUNTA(入力用!$A$4:$A$50),IF(年度!$B$2-3&lt;1,(年度!$B$2+9)*3,(年度!$B$2-3)*3)))</f>
        <v>0</v>
      </c>
      <c r="H23" s="33">
        <f ca="1">SUMPRODUCT((入力用!$A$4:$A$50=年度!$B23)*(ISNUMBER(FIND("C",OFFSET(入力用!$G$2,,,,IF(年度!$B$2-3&lt;1,(年度!$B$2+9)*3,(年度!$B$2-3)*3)),2))),OFFSET(入力用!$G$4,,,COUNTA(入力用!$A$4:$A$50),IF(年度!$B$2-3&lt;1,(年度!$B$2+9)*3,(年度!$B$2-3)*3)))</f>
        <v>0</v>
      </c>
      <c r="I23" s="34">
        <f t="shared" ca="1" si="1"/>
        <v>0</v>
      </c>
      <c r="J23" s="55">
        <f>VLOOKUP($B23,入力用!$A$4:$F$50,6)</f>
        <v>0</v>
      </c>
    </row>
    <row r="24" spans="2:10" ht="34.35" hidden="1" customHeight="1" x14ac:dyDescent="0.15">
      <c r="B24" s="27" t="s">
        <v>27</v>
      </c>
      <c r="C24" s="71"/>
      <c r="D24" s="153"/>
      <c r="E24" s="73" t="s">
        <v>79</v>
      </c>
      <c r="F24" s="36">
        <f ca="1">SUMPRODUCT((入力用!$A$4:$A$50=年度!$B24)*(ISNUMBER(FIND("A",OFFSET(入力用!$G$2,,,,IF(年度!$B$2-3&lt;1,(年度!$B$2+9)*3,(年度!$B$2-3)*3)),2))),OFFSET(入力用!$G$4,,,COUNTA(入力用!$A$4:$A$50),IF(年度!$B$2-3&lt;1,(年度!$B$2+9)*3,(年度!$B$2-3)*3)))</f>
        <v>0</v>
      </c>
      <c r="G24" s="36">
        <f ca="1">SUMPRODUCT((入力用!$A$4:$A$50=年度!$B24)*(ISNUMBER(FIND("B",OFFSET(入力用!$G$2,,,,IF(年度!$B$2-3&lt;1,(年度!$B$2+9)*3,(年度!$B$2-3)*3)),2))),OFFSET(入力用!$G$4,,,COUNTA(入力用!$A$4:$A$50),IF(年度!$B$2-3&lt;1,(年度!$B$2+9)*3,(年度!$B$2-3)*3)))</f>
        <v>0</v>
      </c>
      <c r="H24" s="36">
        <f ca="1">SUMPRODUCT((入力用!$A$4:$A$50=年度!$B24)*(ISNUMBER(FIND("C",OFFSET(入力用!$G$2,,,,IF(年度!$B$2-3&lt;1,(年度!$B$2+9)*3,(年度!$B$2-3)*3)),2))),OFFSET(入力用!$G$4,,,COUNTA(入力用!$A$4:$A$50),IF(年度!$B$2-3&lt;1,(年度!$B$2+9)*3,(年度!$B$2-3)*3)))</f>
        <v>0</v>
      </c>
      <c r="I24" s="37">
        <f t="shared" ca="1" si="1"/>
        <v>0</v>
      </c>
      <c r="J24" s="56">
        <f>VLOOKUP($B24,入力用!$A$4:$F$50,6)</f>
        <v>0</v>
      </c>
    </row>
    <row r="25" spans="2:10" ht="34.35" hidden="1" customHeight="1" x14ac:dyDescent="0.15">
      <c r="B25" s="27" t="s">
        <v>28</v>
      </c>
      <c r="C25" s="71"/>
      <c r="D25" s="153"/>
      <c r="E25" s="73" t="s">
        <v>80</v>
      </c>
      <c r="F25" s="36">
        <f ca="1">SUMPRODUCT((入力用!$A$4:$A$50=年度!$B25)*(ISNUMBER(FIND("A",OFFSET(入力用!$G$2,,,,IF(年度!$B$2-3&lt;1,(年度!$B$2+9)*3,(年度!$B$2-3)*3)),2))),OFFSET(入力用!$G$4,,,COUNTA(入力用!$A$4:$A$50),IF(年度!$B$2-3&lt;1,(年度!$B$2+9)*3,(年度!$B$2-3)*3)))</f>
        <v>0</v>
      </c>
      <c r="G25" s="36">
        <f ca="1">SUMPRODUCT((入力用!$A$4:$A$50=年度!$B25)*(ISNUMBER(FIND("B",OFFSET(入力用!$G$2,,,,IF(年度!$B$2-3&lt;1,(年度!$B$2+9)*3,(年度!$B$2-3)*3)),2))),OFFSET(入力用!$G$4,,,COUNTA(入力用!$A$4:$A$50),IF(年度!$B$2-3&lt;1,(年度!$B$2+9)*3,(年度!$B$2-3)*3)))</f>
        <v>0</v>
      </c>
      <c r="H25" s="36">
        <f ca="1">SUMPRODUCT((入力用!$A$4:$A$50=年度!$B25)*(ISNUMBER(FIND("C",OFFSET(入力用!$G$2,,,,IF(年度!$B$2-3&lt;1,(年度!$B$2+9)*3,(年度!$B$2-3)*3)),2))),OFFSET(入力用!$G$4,,,COUNTA(入力用!$A$4:$A$50),IF(年度!$B$2-3&lt;1,(年度!$B$2+9)*3,(年度!$B$2-3)*3)))</f>
        <v>0</v>
      </c>
      <c r="I25" s="37">
        <f t="shared" ca="1" si="1"/>
        <v>0</v>
      </c>
      <c r="J25" s="56">
        <f>VLOOKUP($B25,入力用!$A$4:$F$50,6)</f>
        <v>0</v>
      </c>
    </row>
    <row r="26" spans="2:10" ht="34.35" hidden="1" customHeight="1" x14ac:dyDescent="0.15">
      <c r="B26" s="27" t="s">
        <v>29</v>
      </c>
      <c r="C26" s="75"/>
      <c r="D26" s="154"/>
      <c r="E26" s="74" t="s">
        <v>81</v>
      </c>
      <c r="F26" s="39">
        <f ca="1">SUMPRODUCT((入力用!$A$4:$A$50=年度!$B26)*(ISNUMBER(FIND("A",OFFSET(入力用!$G$2,,,,IF(年度!$B$2-3&lt;1,(年度!$B$2+9)*3,(年度!$B$2-3)*3)),2))),OFFSET(入力用!$G$4,,,COUNTA(入力用!$A$4:$A$50),IF(年度!$B$2-3&lt;1,(年度!$B$2+9)*3,(年度!$B$2-3)*3)))</f>
        <v>0</v>
      </c>
      <c r="G26" s="39">
        <f ca="1">SUMPRODUCT((入力用!$A$4:$A$50=年度!$B26)*(ISNUMBER(FIND("B",OFFSET(入力用!$G$2,,,,IF(年度!$B$2-3&lt;1,(年度!$B$2+9)*3,(年度!$B$2-3)*3)),2))),OFFSET(入力用!$G$4,,,COUNTA(入力用!$A$4:$A$50),IF(年度!$B$2-3&lt;1,(年度!$B$2+9)*3,(年度!$B$2-3)*3)))</f>
        <v>0</v>
      </c>
      <c r="H26" s="39">
        <f ca="1">SUMPRODUCT((入力用!$A$4:$A$50=年度!$B26)*(ISNUMBER(FIND("C",OFFSET(入力用!$G$2,,,,IF(年度!$B$2-3&lt;1,(年度!$B$2+9)*3,(年度!$B$2-3)*3)),2))),OFFSET(入力用!$G$4,,,COUNTA(入力用!$A$4:$A$50),IF(年度!$B$2-3&lt;1,(年度!$B$2+9)*3,(年度!$B$2-3)*3)))</f>
        <v>0</v>
      </c>
      <c r="I26" s="40">
        <f t="shared" ca="1" si="1"/>
        <v>0</v>
      </c>
      <c r="J26" s="57">
        <f>VLOOKUP($B26,入力用!$A$4:$F$50,6)</f>
        <v>0</v>
      </c>
    </row>
    <row r="27" spans="2:10" ht="34.35" customHeight="1" x14ac:dyDescent="0.15">
      <c r="B27" s="28"/>
      <c r="C27" s="157" t="s">
        <v>62</v>
      </c>
      <c r="D27" s="157"/>
      <c r="E27" s="128"/>
      <c r="F27" s="2">
        <f ca="1">SUM(F28:F31)</f>
        <v>35236</v>
      </c>
      <c r="G27" s="2">
        <f t="shared" ref="G27:J27" ca="1" si="2">SUM(G28:G31)</f>
        <v>15997</v>
      </c>
      <c r="H27" s="2">
        <f t="shared" ca="1" si="2"/>
        <v>7572</v>
      </c>
      <c r="I27" s="3">
        <f t="shared" ca="1" si="2"/>
        <v>6596</v>
      </c>
      <c r="J27" s="7">
        <f t="shared" si="2"/>
        <v>976</v>
      </c>
    </row>
    <row r="28" spans="2:10" ht="34.35" hidden="1" customHeight="1" x14ac:dyDescent="0.15">
      <c r="B28" s="28" t="s">
        <v>30</v>
      </c>
      <c r="C28" s="76"/>
      <c r="D28" s="77" t="s">
        <v>82</v>
      </c>
      <c r="E28" s="78" t="s">
        <v>85</v>
      </c>
      <c r="F28" s="2">
        <f ca="1">SUMPRODUCT((入力用!$A$4:$A$50=年度!$B28)*(ISNUMBER(FIND("A",OFFSET(入力用!$G$2,,,,IF(年度!$B$2-3&lt;1,(年度!$B$2+9)*3,(年度!$B$2-3)*3)),2))),OFFSET(入力用!$G$4,,,COUNTA(入力用!$A$4:$A$50),IF(年度!$B$2-3&lt;1,(年度!$B$2+9)*3,(年度!$B$2-3)*3)))</f>
        <v>11023</v>
      </c>
      <c r="G28" s="2">
        <f ca="1">SUMPRODUCT((入力用!$A$4:$A$50=年度!$B28)*(ISNUMBER(FIND("B",OFFSET(入力用!$G$2,,,,IF(年度!$B$2-3&lt;1,(年度!$B$2+9)*3,(年度!$B$2-3)*3)),2))),OFFSET(入力用!$G$4,,,COUNTA(入力用!$A$4:$A$50),IF(年度!$B$2-3&lt;1,(年度!$B$2+9)*3,(年度!$B$2-3)*3)))</f>
        <v>4378</v>
      </c>
      <c r="H28" s="2">
        <f ca="1">SUMPRODUCT((入力用!$A$4:$A$50=年度!$B28)*(ISNUMBER(FIND("C",OFFSET(入力用!$G$2,,,,IF(年度!$B$2-3&lt;1,(年度!$B$2+9)*3,(年度!$B$2-3)*3)),2))),OFFSET(入力用!$G$4,,,COUNTA(入力用!$A$4:$A$50),IF(年度!$B$2-3&lt;1,(年度!$B$2+9)*3,(年度!$B$2-3)*3)))</f>
        <v>1875</v>
      </c>
      <c r="I28" s="3">
        <f t="shared" ref="I28:I50" ca="1" si="3">H28-J28</f>
        <v>899</v>
      </c>
      <c r="J28" s="7">
        <f>VLOOKUP($B28,入力用!$A$4:$F$50,6)</f>
        <v>976</v>
      </c>
    </row>
    <row r="29" spans="2:10" ht="34.35" hidden="1" customHeight="1" x14ac:dyDescent="0.15">
      <c r="B29" s="28" t="s">
        <v>31</v>
      </c>
      <c r="C29" s="76"/>
      <c r="D29" s="158" t="s">
        <v>83</v>
      </c>
      <c r="E29" s="79" t="s">
        <v>86</v>
      </c>
      <c r="F29" s="33">
        <f ca="1">SUMPRODUCT((入力用!$A$4:$A$50=年度!$B29)*(ISNUMBER(FIND("A",OFFSET(入力用!$G$2,,,,IF(年度!$B$2-3&lt;1,(年度!$B$2+9)*3,(年度!$B$2-3)*3)),2))),OFFSET(入力用!$G$4,,,COUNTA(入力用!$A$4:$A$50),IF(年度!$B$2-3&lt;1,(年度!$B$2+9)*3,(年度!$B$2-3)*3)))</f>
        <v>4880</v>
      </c>
      <c r="G29" s="33">
        <f ca="1">SUMPRODUCT((入力用!$A$4:$A$50=年度!$B29)*(ISNUMBER(FIND("B",OFFSET(入力用!$G$2,,,,IF(年度!$B$2-3&lt;1,(年度!$B$2+9)*3,(年度!$B$2-3)*3)),2))),OFFSET(入力用!$G$4,,,COUNTA(入力用!$A$4:$A$50),IF(年度!$B$2-3&lt;1,(年度!$B$2+9)*3,(年度!$B$2-3)*3)))</f>
        <v>2829</v>
      </c>
      <c r="H29" s="33">
        <f ca="1">SUMPRODUCT((入力用!$A$4:$A$50=年度!$B29)*(ISNUMBER(FIND("C",OFFSET(入力用!$G$2,,,,IF(年度!$B$2-3&lt;1,(年度!$B$2+9)*3,(年度!$B$2-3)*3)),2))),OFFSET(入力用!$G$4,,,COUNTA(入力用!$A$4:$A$50),IF(年度!$B$2-3&lt;1,(年度!$B$2+9)*3,(年度!$B$2-3)*3)))</f>
        <v>1292</v>
      </c>
      <c r="I29" s="34">
        <f t="shared" ca="1" si="3"/>
        <v>1292</v>
      </c>
      <c r="J29" s="55">
        <f>VLOOKUP($B29,入力用!$A$4:$F$50,6)</f>
        <v>0</v>
      </c>
    </row>
    <row r="30" spans="2:10" ht="34.35" hidden="1" customHeight="1" x14ac:dyDescent="0.15">
      <c r="B30" s="28" t="s">
        <v>32</v>
      </c>
      <c r="C30" s="76"/>
      <c r="D30" s="159"/>
      <c r="E30" s="80" t="s">
        <v>64</v>
      </c>
      <c r="F30" s="36">
        <f ca="1">SUMPRODUCT((入力用!$A$4:$A$50=年度!$B30)*(ISNUMBER(FIND("A",OFFSET(入力用!$G$2,,,,IF(年度!$B$2-3&lt;1,(年度!$B$2+9)*3,(年度!$B$2-3)*3)),2))),OFFSET(入力用!$G$4,,,COUNTA(入力用!$A$4:$A$50),IF(年度!$B$2-3&lt;1,(年度!$B$2+9)*3,(年度!$B$2-3)*3)))</f>
        <v>8340</v>
      </c>
      <c r="G30" s="36">
        <f ca="1">SUMPRODUCT((入力用!$A$4:$A$50=年度!$B30)*(ISNUMBER(FIND("B",OFFSET(入力用!$G$2,,,,IF(年度!$B$2-3&lt;1,(年度!$B$2+9)*3,(年度!$B$2-3)*3)),2))),OFFSET(入力用!$G$4,,,COUNTA(入力用!$A$4:$A$50),IF(年度!$B$2-3&lt;1,(年度!$B$2+9)*3,(年度!$B$2-3)*3)))</f>
        <v>4052</v>
      </c>
      <c r="H30" s="36">
        <f ca="1">SUMPRODUCT((入力用!$A$4:$A$50=年度!$B30)*(ISNUMBER(FIND("C",OFFSET(入力用!$G$2,,,,IF(年度!$B$2-3&lt;1,(年度!$B$2+9)*3,(年度!$B$2-3)*3)),2))),OFFSET(入力用!$G$4,,,COUNTA(入力用!$A$4:$A$50),IF(年度!$B$2-3&lt;1,(年度!$B$2+9)*3,(年度!$B$2-3)*3)))</f>
        <v>1981</v>
      </c>
      <c r="I30" s="37">
        <f t="shared" ca="1" si="3"/>
        <v>1981</v>
      </c>
      <c r="J30" s="56">
        <f>VLOOKUP($B30,入力用!$A$4:$F$50,6)</f>
        <v>0</v>
      </c>
    </row>
    <row r="31" spans="2:10" ht="34.35" hidden="1" customHeight="1" x14ac:dyDescent="0.15">
      <c r="B31" s="28" t="s">
        <v>33</v>
      </c>
      <c r="C31" s="81"/>
      <c r="D31" s="160"/>
      <c r="E31" s="82" t="s">
        <v>87</v>
      </c>
      <c r="F31" s="39">
        <f ca="1">SUMPRODUCT((入力用!$A$4:$A$50=年度!$B31)*(ISNUMBER(FIND("A",OFFSET(入力用!$G$2,,,,IF(年度!$B$2-3&lt;1,(年度!$B$2+9)*3,(年度!$B$2-3)*3)),2))),OFFSET(入力用!$G$4,,,COUNTA(入力用!$A$4:$A$50),IF(年度!$B$2-3&lt;1,(年度!$B$2+9)*3,(年度!$B$2-3)*3)))</f>
        <v>10993</v>
      </c>
      <c r="G31" s="39">
        <f ca="1">SUMPRODUCT((入力用!$A$4:$A$50=年度!$B31)*(ISNUMBER(FIND("B",OFFSET(入力用!$G$2,,,,IF(年度!$B$2-3&lt;1,(年度!$B$2+9)*3,(年度!$B$2-3)*3)),2))),OFFSET(入力用!$G$4,,,COUNTA(入力用!$A$4:$A$50),IF(年度!$B$2-3&lt;1,(年度!$B$2+9)*3,(年度!$B$2-3)*3)))</f>
        <v>4738</v>
      </c>
      <c r="H31" s="39">
        <f ca="1">SUMPRODUCT((入力用!$A$4:$A$50=年度!$B31)*(ISNUMBER(FIND("C",OFFSET(入力用!$G$2,,,,IF(年度!$B$2-3&lt;1,(年度!$B$2+9)*3,(年度!$B$2-3)*3)),2))),OFFSET(入力用!$G$4,,,COUNTA(入力用!$A$4:$A$50),IF(年度!$B$2-3&lt;1,(年度!$B$2+9)*3,(年度!$B$2-3)*3)))</f>
        <v>2424</v>
      </c>
      <c r="I31" s="40">
        <f t="shared" ca="1" si="3"/>
        <v>2424</v>
      </c>
      <c r="J31" s="57">
        <f>VLOOKUP($B31,入力用!$A$4:$F$50,6)</f>
        <v>0</v>
      </c>
    </row>
    <row r="32" spans="2:10" ht="34.35" customHeight="1" x14ac:dyDescent="0.15">
      <c r="B32" s="28" t="s">
        <v>34</v>
      </c>
      <c r="C32" s="157" t="s">
        <v>49</v>
      </c>
      <c r="D32" s="161"/>
      <c r="E32" s="128"/>
      <c r="F32" s="2">
        <f ca="1">SUMPRODUCT((入力用!$A$4:$A$50=年度!$B32)*(ISNUMBER(FIND("A",OFFSET(入力用!$G$2,,,,IF(年度!$B$2-3&lt;1,(年度!$B$2+9)*3,(年度!$B$2-3)*3)),2))),OFFSET(入力用!$G$4,,,COUNTA(入力用!$A$4:$A$50),IF(年度!$B$2-3&lt;1,(年度!$B$2+9)*3,(年度!$B$2-3)*3)))</f>
        <v>7663</v>
      </c>
      <c r="G32" s="2">
        <f ca="1">SUMPRODUCT((入力用!$A$4:$A$50=年度!$B32)*(ISNUMBER(FIND("B",OFFSET(入力用!$G$2,,,,IF(年度!$B$2-3&lt;1,(年度!$B$2+9)*3,(年度!$B$2-3)*3)),2))),OFFSET(入力用!$G$4,,,COUNTA(入力用!$A$4:$A$50),IF(年度!$B$2-3&lt;1,(年度!$B$2+9)*3,(年度!$B$2-3)*3)))</f>
        <v>2892</v>
      </c>
      <c r="H32" s="2">
        <f ca="1">SUMPRODUCT((入力用!$A$4:$A$50=年度!$B32)*(ISNUMBER(FIND("C",OFFSET(入力用!$G$2,,,,IF(年度!$B$2-3&lt;1,(年度!$B$2+9)*3,(年度!$B$2-3)*3)),2))),OFFSET(入力用!$G$4,,,COUNTA(入力用!$A$4:$A$50),IF(年度!$B$2-3&lt;1,(年度!$B$2+9)*3,(年度!$B$2-3)*3)))</f>
        <v>1397</v>
      </c>
      <c r="I32" s="3">
        <f t="shared" ca="1" si="3"/>
        <v>1221</v>
      </c>
      <c r="J32" s="7">
        <f>VLOOKUP($B32,入力用!$A$4:$F$50,6)</f>
        <v>176</v>
      </c>
    </row>
    <row r="33" spans="2:10" ht="34.35" customHeight="1" x14ac:dyDescent="0.15">
      <c r="B33" s="28" t="s">
        <v>36</v>
      </c>
      <c r="C33" s="157" t="s">
        <v>50</v>
      </c>
      <c r="D33" s="157"/>
      <c r="E33" s="128"/>
      <c r="F33" s="2">
        <f ca="1">SUMPRODUCT((入力用!$A$4:$A$50=年度!$B33)*(ISNUMBER(FIND("A",OFFSET(入力用!$G$2,,,,IF(年度!$B$2-3&lt;1,(年度!$B$2+9)*3,(年度!$B$2-3)*3)),2))),OFFSET(入力用!$G$4,,,COUNTA(入力用!$A$4:$A$50),IF(年度!$B$2-3&lt;1,(年度!$B$2+9)*3,(年度!$B$2-3)*3)))</f>
        <v>5477</v>
      </c>
      <c r="G33" s="2">
        <f ca="1">SUMPRODUCT((入力用!$A$4:$A$50=年度!$B33)*(ISNUMBER(FIND("B",OFFSET(入力用!$G$2,,,,IF(年度!$B$2-3&lt;1,(年度!$B$2+9)*3,(年度!$B$2-3)*3)),2))),OFFSET(入力用!$G$4,,,COUNTA(入力用!$A$4:$A$50),IF(年度!$B$2-3&lt;1,(年度!$B$2+9)*3,(年度!$B$2-3)*3)))</f>
        <v>1237</v>
      </c>
      <c r="H33" s="2">
        <f ca="1">SUMPRODUCT((入力用!$A$4:$A$50=年度!$B33)*(ISNUMBER(FIND("C",OFFSET(入力用!$G$2,,,,IF(年度!$B$2-3&lt;1,(年度!$B$2+9)*3,(年度!$B$2-3)*3)),2))),OFFSET(入力用!$G$4,,,COUNTA(入力用!$A$4:$A$50),IF(年度!$B$2-3&lt;1,(年度!$B$2+9)*3,(年度!$B$2-3)*3)))</f>
        <v>228</v>
      </c>
      <c r="I33" s="3">
        <f t="shared" ca="1" si="3"/>
        <v>193</v>
      </c>
      <c r="J33" s="7">
        <f>VLOOKUP($B33,入力用!$A$4:$F$50,6)</f>
        <v>35</v>
      </c>
    </row>
    <row r="34" spans="2:10" ht="34.35" customHeight="1" x14ac:dyDescent="0.15">
      <c r="B34" s="28" t="s">
        <v>37</v>
      </c>
      <c r="C34" s="157" t="s">
        <v>51</v>
      </c>
      <c r="D34" s="157"/>
      <c r="E34" s="128"/>
      <c r="F34" s="2">
        <f ca="1">SUMPRODUCT((入力用!$A$4:$A$50=年度!$B34)*(ISNUMBER(FIND("A",OFFSET(入力用!$G$2,,,,IF(年度!$B$2-3&lt;1,(年度!$B$2+9)*3,(年度!$B$2-3)*3)),2))),OFFSET(入力用!$G$4,,,COUNTA(入力用!$A$4:$A$50),IF(年度!$B$2-3&lt;1,(年度!$B$2+9)*3,(年度!$B$2-3)*3)))</f>
        <v>1310</v>
      </c>
      <c r="G34" s="2">
        <f ca="1">SUMPRODUCT((入力用!$A$4:$A$50=年度!$B34)*(ISNUMBER(FIND("B",OFFSET(入力用!$G$2,,,,IF(年度!$B$2-3&lt;1,(年度!$B$2+9)*3,(年度!$B$2-3)*3)),2))),OFFSET(入力用!$G$4,,,COUNTA(入力用!$A$4:$A$50),IF(年度!$B$2-3&lt;1,(年度!$B$2+9)*3,(年度!$B$2-3)*3)))</f>
        <v>830</v>
      </c>
      <c r="H34" s="2">
        <f ca="1">SUMPRODUCT((入力用!$A$4:$A$50=年度!$B34)*(ISNUMBER(FIND("C",OFFSET(入力用!$G$2,,,,IF(年度!$B$2-3&lt;1,(年度!$B$2+9)*3,(年度!$B$2-3)*3)),2))),OFFSET(入力用!$G$4,,,COUNTA(入力用!$A$4:$A$50),IF(年度!$B$2-3&lt;1,(年度!$B$2+9)*3,(年度!$B$2-3)*3)))</f>
        <v>240</v>
      </c>
      <c r="I34" s="3">
        <f t="shared" ca="1" si="3"/>
        <v>203</v>
      </c>
      <c r="J34" s="7">
        <f>VLOOKUP($B34,入力用!$A$4:$F$50,6)</f>
        <v>37</v>
      </c>
    </row>
    <row r="35" spans="2:10" ht="34.35" customHeight="1" x14ac:dyDescent="0.15">
      <c r="B35" s="28" t="s">
        <v>38</v>
      </c>
      <c r="C35" s="162" t="s">
        <v>52</v>
      </c>
      <c r="D35" s="162"/>
      <c r="E35" s="163"/>
      <c r="F35" s="2">
        <f ca="1">SUMPRODUCT((入力用!$A$4:$A$50=年度!$B35)*(ISNUMBER(FIND("A",OFFSET(入力用!$G$2,,,,IF(年度!$B$2-3&lt;1,(年度!$B$2+9)*3,(年度!$B$2-3)*3)),2))),OFFSET(入力用!$G$4,,,COUNTA(入力用!$A$4:$A$50),IF(年度!$B$2-3&lt;1,(年度!$B$2+9)*3,(年度!$B$2-3)*3)))</f>
        <v>4825</v>
      </c>
      <c r="G35" s="2">
        <f ca="1">SUMPRODUCT((入力用!$A$4:$A$50=年度!$B35)*(ISNUMBER(FIND("B",OFFSET(入力用!$G$2,,,,IF(年度!$B$2-3&lt;1,(年度!$B$2+9)*3,(年度!$B$2-3)*3)),2))),OFFSET(入力用!$G$4,,,COUNTA(入力用!$A$4:$A$50),IF(年度!$B$2-3&lt;1,(年度!$B$2+9)*3,(年度!$B$2-3)*3)))</f>
        <v>1354</v>
      </c>
      <c r="H35" s="2">
        <f ca="1">SUMPRODUCT((入力用!$A$4:$A$50=年度!$B35)*(ISNUMBER(FIND("C",OFFSET(入力用!$G$2,,,,IF(年度!$B$2-3&lt;1,(年度!$B$2+9)*3,(年度!$B$2-3)*3)),2))),OFFSET(入力用!$G$4,,,COUNTA(入力用!$A$4:$A$50),IF(年度!$B$2-3&lt;1,(年度!$B$2+9)*3,(年度!$B$2-3)*3)))</f>
        <v>480</v>
      </c>
      <c r="I35" s="3">
        <f t="shared" ca="1" si="3"/>
        <v>401</v>
      </c>
      <c r="J35" s="7">
        <f>VLOOKUP($B35,入力用!$A$4:$F$50,6)</f>
        <v>79</v>
      </c>
    </row>
    <row r="36" spans="2:10" ht="34.35" customHeight="1" x14ac:dyDescent="0.15">
      <c r="B36" s="28" t="s">
        <v>39</v>
      </c>
      <c r="C36" s="157" t="s">
        <v>53</v>
      </c>
      <c r="D36" s="157"/>
      <c r="E36" s="128"/>
      <c r="F36" s="2">
        <f ca="1">SUMPRODUCT((入力用!$A$4:$A$50=年度!$B36)*(ISNUMBER(FIND("A",OFFSET(入力用!$G$2,,,,IF(年度!$B$2-3&lt;1,(年度!$B$2+9)*3,(年度!$B$2-3)*3)),2))),OFFSET(入力用!$G$4,,,COUNTA(入力用!$A$4:$A$50),IF(年度!$B$2-3&lt;1,(年度!$B$2+9)*3,(年度!$B$2-3)*3)))</f>
        <v>6695</v>
      </c>
      <c r="G36" s="2">
        <f ca="1">SUMPRODUCT((入力用!$A$4:$A$50=年度!$B36)*(ISNUMBER(FIND("B",OFFSET(入力用!$G$2,,,,IF(年度!$B$2-3&lt;1,(年度!$B$2+9)*3,(年度!$B$2-3)*3)),2))),OFFSET(入力用!$G$4,,,COUNTA(入力用!$A$4:$A$50),IF(年度!$B$2-3&lt;1,(年度!$B$2+9)*3,(年度!$B$2-3)*3)))</f>
        <v>2189</v>
      </c>
      <c r="H36" s="2">
        <f ca="1">SUMPRODUCT((入力用!$A$4:$A$50=年度!$B36)*(ISNUMBER(FIND("C",OFFSET(入力用!$G$2,,,,IF(年度!$B$2-3&lt;1,(年度!$B$2+9)*3,(年度!$B$2-3)*3)),2))),OFFSET(入力用!$G$4,,,COUNTA(入力用!$A$4:$A$50),IF(年度!$B$2-3&lt;1,(年度!$B$2+9)*3,(年度!$B$2-3)*3)))</f>
        <v>708</v>
      </c>
      <c r="I36" s="3">
        <f t="shared" ca="1" si="3"/>
        <v>605</v>
      </c>
      <c r="J36" s="7">
        <f>VLOOKUP($B36,入力用!$A$4:$F$50,6)</f>
        <v>103</v>
      </c>
    </row>
    <row r="37" spans="2:10" ht="34.35" customHeight="1" x14ac:dyDescent="0.15">
      <c r="B37" s="28" t="s">
        <v>40</v>
      </c>
      <c r="C37" s="157" t="s">
        <v>54</v>
      </c>
      <c r="D37" s="157"/>
      <c r="E37" s="128"/>
      <c r="F37" s="2">
        <f ca="1">SUMPRODUCT((入力用!$A$4:$A$50=年度!$B37)*(ISNUMBER(FIND("A",OFFSET(入力用!$G$2,,,,IF(年度!$B$2-3&lt;1,(年度!$B$2+9)*3,(年度!$B$2-3)*3)),2))),OFFSET(入力用!$G$4,,,COUNTA(入力用!$A$4:$A$50),IF(年度!$B$2-3&lt;1,(年度!$B$2+9)*3,(年度!$B$2-3)*3)))</f>
        <v>4302</v>
      </c>
      <c r="G37" s="2">
        <f ca="1">SUMPRODUCT((入力用!$A$4:$A$50=年度!$B37)*(ISNUMBER(FIND("B",OFFSET(入力用!$G$2,,,,IF(年度!$B$2-3&lt;1,(年度!$B$2+9)*3,(年度!$B$2-3)*3)),2))),OFFSET(入力用!$G$4,,,COUNTA(入力用!$A$4:$A$50),IF(年度!$B$2-3&lt;1,(年度!$B$2+9)*3,(年度!$B$2-3)*3)))</f>
        <v>1860</v>
      </c>
      <c r="H37" s="2">
        <f ca="1">SUMPRODUCT((入力用!$A$4:$A$50=年度!$B37)*(ISNUMBER(FIND("C",OFFSET(入力用!$G$2,,,,IF(年度!$B$2-3&lt;1,(年度!$B$2+9)*3,(年度!$B$2-3)*3)),2))),OFFSET(入力用!$G$4,,,COUNTA(入力用!$A$4:$A$50),IF(年度!$B$2-3&lt;1,(年度!$B$2+9)*3,(年度!$B$2-3)*3)))</f>
        <v>772</v>
      </c>
      <c r="I37" s="3">
        <f t="shared" ca="1" si="3"/>
        <v>701</v>
      </c>
      <c r="J37" s="7">
        <f>VLOOKUP($B37,入力用!$A$4:$F$50,6)</f>
        <v>71</v>
      </c>
    </row>
    <row r="38" spans="2:10" ht="34.35" customHeight="1" x14ac:dyDescent="0.15">
      <c r="B38" s="28" t="s">
        <v>41</v>
      </c>
      <c r="C38" s="157" t="s">
        <v>55</v>
      </c>
      <c r="D38" s="157"/>
      <c r="E38" s="128"/>
      <c r="F38" s="2">
        <f ca="1">SUMPRODUCT((入力用!$A$4:$A$50=年度!$B38)*(ISNUMBER(FIND("A",OFFSET(入力用!$G$2,,,,IF(年度!$B$2-3&lt;1,(年度!$B$2+9)*3,(年度!$B$2-3)*3)),2))),OFFSET(入力用!$G$4,,,COUNTA(入力用!$A$4:$A$50),IF(年度!$B$2-3&lt;1,(年度!$B$2+9)*3,(年度!$B$2-3)*3)))</f>
        <v>3974</v>
      </c>
      <c r="G38" s="2">
        <f ca="1">SUMPRODUCT((入力用!$A$4:$A$50=年度!$B38)*(ISNUMBER(FIND("B",OFFSET(入力用!$G$2,,,,IF(年度!$B$2-3&lt;1,(年度!$B$2+9)*3,(年度!$B$2-3)*3)),2))),OFFSET(入力用!$G$4,,,COUNTA(入力用!$A$4:$A$50),IF(年度!$B$2-3&lt;1,(年度!$B$2+9)*3,(年度!$B$2-3)*3)))</f>
        <v>1062</v>
      </c>
      <c r="H38" s="2">
        <f ca="1">SUMPRODUCT((入力用!$A$4:$A$50=年度!$B38)*(ISNUMBER(FIND("C",OFFSET(入力用!$G$2,,,,IF(年度!$B$2-3&lt;1,(年度!$B$2+9)*3,(年度!$B$2-3)*3)),2))),OFFSET(入力用!$G$4,,,COUNTA(入力用!$A$4:$A$50),IF(年度!$B$2-3&lt;1,(年度!$B$2+9)*3,(年度!$B$2-3)*3)))</f>
        <v>272</v>
      </c>
      <c r="I38" s="3">
        <f t="shared" ca="1" si="3"/>
        <v>235</v>
      </c>
      <c r="J38" s="7">
        <f>VLOOKUP($B38,入力用!$A$4:$F$50,6)</f>
        <v>37</v>
      </c>
    </row>
    <row r="39" spans="2:10" ht="34.35" customHeight="1" x14ac:dyDescent="0.15">
      <c r="B39" s="28" t="s">
        <v>42</v>
      </c>
      <c r="C39" s="157" t="s">
        <v>56</v>
      </c>
      <c r="D39" s="157"/>
      <c r="E39" s="128"/>
      <c r="F39" s="2">
        <f ca="1">SUMPRODUCT((入力用!$A$4:$A$50=年度!$B39)*(ISNUMBER(FIND("A",OFFSET(入力用!$G$2,,,,IF(年度!$B$2-3&lt;1,(年度!$B$2+9)*3,(年度!$B$2-3)*3)),2))),OFFSET(入力用!$G$4,,,COUNTA(入力用!$A$4:$A$50),IF(年度!$B$2-3&lt;1,(年度!$B$2+9)*3,(年度!$B$2-3)*3)))</f>
        <v>2248</v>
      </c>
      <c r="G39" s="2">
        <f ca="1">SUMPRODUCT((入力用!$A$4:$A$50=年度!$B39)*(ISNUMBER(FIND("B",OFFSET(入力用!$G$2,,,,IF(年度!$B$2-3&lt;1,(年度!$B$2+9)*3,(年度!$B$2-3)*3)),2))),OFFSET(入力用!$G$4,,,COUNTA(入力用!$A$4:$A$50),IF(年度!$B$2-3&lt;1,(年度!$B$2+9)*3,(年度!$B$2-3)*3)))</f>
        <v>903</v>
      </c>
      <c r="H39" s="2">
        <f ca="1">SUMPRODUCT((入力用!$A$4:$A$50=年度!$B39)*(ISNUMBER(FIND("C",OFFSET(入力用!$G$2,,,,IF(年度!$B$2-3&lt;1,(年度!$B$2+9)*3,(年度!$B$2-3)*3)),2))),OFFSET(入力用!$G$4,,,COUNTA(入力用!$A$4:$A$50),IF(年度!$B$2-3&lt;1,(年度!$B$2+9)*3,(年度!$B$2-3)*3)))</f>
        <v>313</v>
      </c>
      <c r="I39" s="3">
        <f t="shared" ca="1" si="3"/>
        <v>268</v>
      </c>
      <c r="J39" s="7">
        <f>VLOOKUP($B39,入力用!$A$4:$F$50,6)</f>
        <v>45</v>
      </c>
    </row>
    <row r="40" spans="2:10" ht="34.35" customHeight="1" x14ac:dyDescent="0.15">
      <c r="B40" s="28" t="s">
        <v>43</v>
      </c>
      <c r="C40" s="157" t="s">
        <v>57</v>
      </c>
      <c r="D40" s="157"/>
      <c r="E40" s="128"/>
      <c r="F40" s="2">
        <f ca="1">SUMPRODUCT((入力用!$A$4:$A$50=年度!$B40)*(ISNUMBER(FIND("A",OFFSET(入力用!$G$2,,,,IF(年度!$B$2-3&lt;1,(年度!$B$2+9)*3,(年度!$B$2-3)*3)),2))),OFFSET(入力用!$G$4,,,COUNTA(入力用!$A$4:$A$50),IF(年度!$B$2-3&lt;1,(年度!$B$2+9)*3,(年度!$B$2-3)*3)))</f>
        <v>1986</v>
      </c>
      <c r="G40" s="2">
        <f ca="1">SUMPRODUCT((入力用!$A$4:$A$50=年度!$B40)*(ISNUMBER(FIND("B",OFFSET(入力用!$G$2,,,,IF(年度!$B$2-3&lt;1,(年度!$B$2+9)*3,(年度!$B$2-3)*3)),2))),OFFSET(入力用!$G$4,,,COUNTA(入力用!$A$4:$A$50),IF(年度!$B$2-3&lt;1,(年度!$B$2+9)*3,(年度!$B$2-3)*3)))</f>
        <v>833</v>
      </c>
      <c r="H40" s="2">
        <f ca="1">SUMPRODUCT((入力用!$A$4:$A$50=年度!$B40)*(ISNUMBER(FIND("C",OFFSET(入力用!$G$2,,,,IF(年度!$B$2-3&lt;1,(年度!$B$2+9)*3,(年度!$B$2-3)*3)),2))),OFFSET(入力用!$G$4,,,COUNTA(入力用!$A$4:$A$50),IF(年度!$B$2-3&lt;1,(年度!$B$2+9)*3,(年度!$B$2-3)*3)))</f>
        <v>191</v>
      </c>
      <c r="I40" s="3">
        <f t="shared" ca="1" si="3"/>
        <v>174</v>
      </c>
      <c r="J40" s="7">
        <f>VLOOKUP($B40,入力用!$A$4:$F$50,6)</f>
        <v>17</v>
      </c>
    </row>
    <row r="41" spans="2:10" ht="34.35" customHeight="1" x14ac:dyDescent="0.15">
      <c r="B41" s="28" t="s">
        <v>44</v>
      </c>
      <c r="C41" s="157" t="s">
        <v>58</v>
      </c>
      <c r="D41" s="157"/>
      <c r="E41" s="128"/>
      <c r="F41" s="2">
        <f ca="1">SUMPRODUCT((入力用!$A$4:$A$50=年度!$B41)*(ISNUMBER(FIND("A",OFFSET(入力用!$G$2,,,,IF(年度!$B$2-3&lt;1,(年度!$B$2+9)*3,(年度!$B$2-3)*3)),2))),OFFSET(入力用!$G$4,,,COUNTA(入力用!$A$4:$A$50),IF(年度!$B$2-3&lt;1,(年度!$B$2+9)*3,(年度!$B$2-3)*3)))</f>
        <v>1107</v>
      </c>
      <c r="G41" s="2">
        <f ca="1">SUMPRODUCT((入力用!$A$4:$A$50=年度!$B41)*(ISNUMBER(FIND("B",OFFSET(入力用!$G$2,,,,IF(年度!$B$2-3&lt;1,(年度!$B$2+9)*3,(年度!$B$2-3)*3)),2))),OFFSET(入力用!$G$4,,,COUNTA(入力用!$A$4:$A$50),IF(年度!$B$2-3&lt;1,(年度!$B$2+9)*3,(年度!$B$2-3)*3)))</f>
        <v>843</v>
      </c>
      <c r="H41" s="2">
        <f ca="1">SUMPRODUCT((入力用!$A$4:$A$50=年度!$B41)*(ISNUMBER(FIND("C",OFFSET(入力用!$G$2,,,,IF(年度!$B$2-3&lt;1,(年度!$B$2+9)*3,(年度!$B$2-3)*3)),2))),OFFSET(入力用!$G$4,,,COUNTA(入力用!$A$4:$A$50),IF(年度!$B$2-3&lt;1,(年度!$B$2+9)*3,(年度!$B$2-3)*3)))</f>
        <v>298</v>
      </c>
      <c r="I41" s="3">
        <f t="shared" ca="1" si="3"/>
        <v>274</v>
      </c>
      <c r="J41" s="7">
        <f>VLOOKUP($B41,入力用!$A$4:$F$50,6)</f>
        <v>24</v>
      </c>
    </row>
    <row r="42" spans="2:10" ht="34.35" customHeight="1" x14ac:dyDescent="0.15">
      <c r="B42" s="28" t="s">
        <v>45</v>
      </c>
      <c r="C42" s="157" t="s">
        <v>59</v>
      </c>
      <c r="D42" s="157"/>
      <c r="E42" s="128"/>
      <c r="F42" s="2">
        <f ca="1">SUMPRODUCT((入力用!$A$4:$A$50=年度!$B42)*(ISNUMBER(FIND("A",OFFSET(入力用!$G$2,,,,IF(年度!$B$2-3&lt;1,(年度!$B$2+9)*3,(年度!$B$2-3)*3)),2))),OFFSET(入力用!$G$4,,,COUNTA(入力用!$A$4:$A$50),IF(年度!$B$2-3&lt;1,(年度!$B$2+9)*3,(年度!$B$2-3)*3)))</f>
        <v>1733</v>
      </c>
      <c r="G42" s="2">
        <f ca="1">SUMPRODUCT((入力用!$A$4:$A$50=年度!$B42)*(ISNUMBER(FIND("B",OFFSET(入力用!$G$2,,,,IF(年度!$B$2-3&lt;1,(年度!$B$2+9)*3,(年度!$B$2-3)*3)),2))),OFFSET(入力用!$G$4,,,COUNTA(入力用!$A$4:$A$50),IF(年度!$B$2-3&lt;1,(年度!$B$2+9)*3,(年度!$B$2-3)*3)))</f>
        <v>467</v>
      </c>
      <c r="H42" s="2">
        <f ca="1">SUMPRODUCT((入力用!$A$4:$A$50=年度!$B42)*(ISNUMBER(FIND("C",OFFSET(入力用!$G$2,,,,IF(年度!$B$2-3&lt;1,(年度!$B$2+9)*3,(年度!$B$2-3)*3)),2))),OFFSET(入力用!$G$4,,,COUNTA(入力用!$A$4:$A$50),IF(年度!$B$2-3&lt;1,(年度!$B$2+9)*3,(年度!$B$2-3)*3)))</f>
        <v>98</v>
      </c>
      <c r="I42" s="3">
        <f t="shared" ca="1" si="3"/>
        <v>87</v>
      </c>
      <c r="J42" s="7">
        <f>VLOOKUP($B42,入力用!$A$4:$F$50,6)</f>
        <v>11</v>
      </c>
    </row>
    <row r="43" spans="2:10" ht="34.35" customHeight="1" x14ac:dyDescent="0.15">
      <c r="B43" s="28" t="s">
        <v>46</v>
      </c>
      <c r="C43" s="157" t="s">
        <v>60</v>
      </c>
      <c r="D43" s="157"/>
      <c r="E43" s="128"/>
      <c r="F43" s="2">
        <f ca="1">SUMPRODUCT((入力用!$A$4:$A$50=年度!$B43)*(ISNUMBER(FIND("A",OFFSET(入力用!$G$2,,,,IF(年度!$B$2-3&lt;1,(年度!$B$2+9)*3,(年度!$B$2-3)*3)),2))),OFFSET(入力用!$G$4,,,COUNTA(入力用!$A$4:$A$50),IF(年度!$B$2-3&lt;1,(年度!$B$2+9)*3,(年度!$B$2-3)*3)))</f>
        <v>1299</v>
      </c>
      <c r="G43" s="2">
        <f ca="1">SUMPRODUCT((入力用!$A$4:$A$50=年度!$B43)*(ISNUMBER(FIND("B",OFFSET(入力用!$G$2,,,,IF(年度!$B$2-3&lt;1,(年度!$B$2+9)*3,(年度!$B$2-3)*3)),2))),OFFSET(入力用!$G$4,,,COUNTA(入力用!$A$4:$A$50),IF(年度!$B$2-3&lt;1,(年度!$B$2+9)*3,(年度!$B$2-3)*3)))</f>
        <v>550</v>
      </c>
      <c r="H43" s="2">
        <f ca="1">SUMPRODUCT((入力用!$A$4:$A$50=年度!$B43)*(ISNUMBER(FIND("C",OFFSET(入力用!$G$2,,,,IF(年度!$B$2-3&lt;1,(年度!$B$2+9)*3,(年度!$B$2-3)*3)),2))),OFFSET(入力用!$G$4,,,COUNTA(入力用!$A$4:$A$50),IF(年度!$B$2-3&lt;1,(年度!$B$2+9)*3,(年度!$B$2-3)*3)))</f>
        <v>133</v>
      </c>
      <c r="I43" s="3">
        <f t="shared" ca="1" si="3"/>
        <v>114</v>
      </c>
      <c r="J43" s="7">
        <f>VLOOKUP($B43,入力用!$A$4:$F$50,6)</f>
        <v>19</v>
      </c>
    </row>
    <row r="44" spans="2:10" ht="34.35" customHeight="1" x14ac:dyDescent="0.15">
      <c r="B44" s="28" t="s">
        <v>47</v>
      </c>
      <c r="C44" s="157" t="s">
        <v>61</v>
      </c>
      <c r="D44" s="157"/>
      <c r="E44" s="128"/>
      <c r="F44" s="2">
        <f ca="1">SUMPRODUCT((入力用!$A$4:$A$50=年度!$B44)*(ISNUMBER(FIND("A",OFFSET(入力用!$G$2,,,,IF(年度!$B$2-3&lt;1,(年度!$B$2+9)*3,(年度!$B$2-3)*3)),2))),OFFSET(入力用!$G$4,,,COUNTA(入力用!$A$4:$A$50),IF(年度!$B$2-3&lt;1,(年度!$B$2+9)*3,(年度!$B$2-3)*3)))</f>
        <v>904</v>
      </c>
      <c r="G44" s="2">
        <f ca="1">SUMPRODUCT((入力用!$A$4:$A$50=年度!$B44)*(ISNUMBER(FIND("B",OFFSET(入力用!$G$2,,,,IF(年度!$B$2-3&lt;1,(年度!$B$2+9)*3,(年度!$B$2-3)*3)),2))),OFFSET(入力用!$G$4,,,COUNTA(入力用!$A$4:$A$50),IF(年度!$B$2-3&lt;1,(年度!$B$2+9)*3,(年度!$B$2-3)*3)))</f>
        <v>474</v>
      </c>
      <c r="H44" s="2">
        <f ca="1">SUMPRODUCT((入力用!$A$4:$A$50=年度!$B44)*(ISNUMBER(FIND("C",OFFSET(入力用!$G$2,,,,IF(年度!$B$2-3&lt;1,(年度!$B$2+9)*3,(年度!$B$2-3)*3)),2))),OFFSET(入力用!$G$4,,,COUNTA(入力用!$A$4:$A$50),IF(年度!$B$2-3&lt;1,(年度!$B$2+9)*3,(年度!$B$2-3)*3)))</f>
        <v>186</v>
      </c>
      <c r="I44" s="3">
        <f t="shared" ca="1" si="3"/>
        <v>165</v>
      </c>
      <c r="J44" s="7">
        <f>VLOOKUP($B44,入力用!$A$4:$F$50,6)</f>
        <v>21</v>
      </c>
    </row>
    <row r="45" spans="2:10" ht="34.35" customHeight="1" x14ac:dyDescent="0.15">
      <c r="B45" s="28" t="s">
        <v>142</v>
      </c>
      <c r="C45" s="128" t="s">
        <v>145</v>
      </c>
      <c r="D45" s="127"/>
      <c r="E45" s="129"/>
      <c r="F45" s="2">
        <f ca="1">SUMPRODUCT((入力用!$A$4:$A$50=年度!$B45)*(ISNUMBER(FIND("A",OFFSET(入力用!$G$2,,,,IF(年度!$B$2-3&lt;1,(年度!$B$2+9)*3,(年度!$B$2-3)*3)),2))),OFFSET(入力用!$G$4,,,COUNTA(入力用!$A$4:$A$50),IF(年度!$B$2-3&lt;1,(年度!$B$2+9)*3,(年度!$B$2-3)*3)))</f>
        <v>4191</v>
      </c>
      <c r="G45" s="2">
        <f ca="1">SUMPRODUCT((入力用!$A$4:$A$50=年度!$B45)*(ISNUMBER(FIND("B",OFFSET(入力用!$G$2,,,,IF(年度!$B$2-3&lt;1,(年度!$B$2+9)*3,(年度!$B$2-3)*3)),2))),OFFSET(入力用!$G$4,,,COUNTA(入力用!$A$4:$A$50),IF(年度!$B$2-3&lt;1,(年度!$B$2+9)*3,(年度!$B$2-3)*3)))</f>
        <v>1392</v>
      </c>
      <c r="H45" s="2">
        <f ca="1">SUMPRODUCT((入力用!$A$4:$A$50=年度!$B45)*(ISNUMBER(FIND("C",OFFSET(入力用!$G$2,,,,IF(年度!$B$2-3&lt;1,(年度!$B$2+9)*3,(年度!$B$2-3)*3)),2))),OFFSET(入力用!$G$4,,,COUNTA(入力用!$A$4:$A$50),IF(年度!$B$2-3&lt;1,(年度!$B$2+9)*3,(年度!$B$2-3)*3)))</f>
        <v>217</v>
      </c>
      <c r="I45" s="3">
        <f t="shared" ca="1" si="3"/>
        <v>217</v>
      </c>
      <c r="J45" s="7">
        <f>VLOOKUP($B45,入力用!$A$4:$F$50,6)</f>
        <v>0</v>
      </c>
    </row>
    <row r="46" spans="2:10" ht="34.35" customHeight="1" x14ac:dyDescent="0.15">
      <c r="B46" s="28" t="s">
        <v>143</v>
      </c>
      <c r="C46" s="128" t="s">
        <v>146</v>
      </c>
      <c r="D46" s="127"/>
      <c r="E46" s="129"/>
      <c r="F46" s="2">
        <f ca="1">SUMPRODUCT((入力用!$A$4:$A$50=年度!$B46)*(ISNUMBER(FIND("A",OFFSET(入力用!$G$2,,,,IF(年度!$B$2-3&lt;1,(年度!$B$2+9)*3,(年度!$B$2-3)*3)),2))),OFFSET(入力用!$G$4,,,COUNTA(入力用!$A$4:$A$50),IF(年度!$B$2-3&lt;1,(年度!$B$2+9)*3,(年度!$B$2-3)*3)))</f>
        <v>2485</v>
      </c>
      <c r="G46" s="2">
        <f ca="1">SUMPRODUCT((入力用!$A$4:$A$50=年度!$B46)*(ISNUMBER(FIND("B",OFFSET(入力用!$G$2,,,,IF(年度!$B$2-3&lt;1,(年度!$B$2+9)*3,(年度!$B$2-3)*3)),2))),OFFSET(入力用!$G$4,,,COUNTA(入力用!$A$4:$A$50),IF(年度!$B$2-3&lt;1,(年度!$B$2+9)*3,(年度!$B$2-3)*3)))</f>
        <v>759</v>
      </c>
      <c r="H46" s="2">
        <f ca="1">SUMPRODUCT((入力用!$A$4:$A$50=年度!$B46)*(ISNUMBER(FIND("C",OFFSET(入力用!$G$2,,,,IF(年度!$B$2-3&lt;1,(年度!$B$2+9)*3,(年度!$B$2-3)*3)),2))),OFFSET(入力用!$G$4,,,COUNTA(入力用!$A$4:$A$50),IF(年度!$B$2-3&lt;1,(年度!$B$2+9)*3,(年度!$B$2-3)*3)))</f>
        <v>211</v>
      </c>
      <c r="I46" s="3">
        <f t="shared" ca="1" si="3"/>
        <v>211</v>
      </c>
      <c r="J46" s="7">
        <f>VLOOKUP($B46,入力用!$A$4:$F$50,6)</f>
        <v>0</v>
      </c>
    </row>
    <row r="47" spans="2:10" ht="34.35" customHeight="1" x14ac:dyDescent="0.15">
      <c r="B47" s="28" t="s">
        <v>140</v>
      </c>
      <c r="C47" s="128" t="s">
        <v>147</v>
      </c>
      <c r="D47" s="127"/>
      <c r="E47" s="129"/>
      <c r="F47" s="2">
        <f ca="1">SUMPRODUCT((入力用!$A$4:$A$50=年度!$B47)*(ISNUMBER(FIND("A",OFFSET(入力用!$G$2,,,,IF(年度!$B$2-3&lt;1,(年度!$B$2+9)*3,(年度!$B$2-3)*3)),2))),OFFSET(入力用!$G$4,,,COUNTA(入力用!$A$4:$A$50),IF(年度!$B$2-3&lt;1,(年度!$B$2+9)*3,(年度!$B$2-3)*3)))</f>
        <v>5941</v>
      </c>
      <c r="G47" s="2">
        <f ca="1">SUMPRODUCT((入力用!$A$4:$A$50=年度!$B47)*(ISNUMBER(FIND("B",OFFSET(入力用!$G$2,,,,IF(年度!$B$2-3&lt;1,(年度!$B$2+9)*3,(年度!$B$2-3)*3)),2))),OFFSET(入力用!$G$4,,,COUNTA(入力用!$A$4:$A$50),IF(年度!$B$2-3&lt;1,(年度!$B$2+9)*3,(年度!$B$2-3)*3)))</f>
        <v>2699</v>
      </c>
      <c r="H47" s="2">
        <f ca="1">SUMPRODUCT((入力用!$A$4:$A$50=年度!$B47)*(ISNUMBER(FIND("C",OFFSET(入力用!$G$2,,,,IF(年度!$B$2-3&lt;1,(年度!$B$2+9)*3,(年度!$B$2-3)*3)),2))),OFFSET(入力用!$G$4,,,COUNTA(入力用!$A$4:$A$50),IF(年度!$B$2-3&lt;1,(年度!$B$2+9)*3,(年度!$B$2-3)*3)))</f>
        <v>1483</v>
      </c>
      <c r="I47" s="3">
        <f t="shared" ca="1" si="3"/>
        <v>1483</v>
      </c>
      <c r="J47" s="7">
        <f>VLOOKUP($B47,入力用!$A$4:$F$50,6)</f>
        <v>0</v>
      </c>
    </row>
    <row r="48" spans="2:10" ht="34.35" customHeight="1" x14ac:dyDescent="0.15">
      <c r="B48" s="28" t="s">
        <v>141</v>
      </c>
      <c r="C48" s="128" t="s">
        <v>144</v>
      </c>
      <c r="D48" s="127"/>
      <c r="E48" s="129"/>
      <c r="F48" s="2">
        <f ca="1">SUMPRODUCT((入力用!$A$4:$A$50=年度!$B48)*(ISNUMBER(FIND("A",OFFSET(入力用!$G$2,,,,IF(年度!$B$2-3&lt;1,(年度!$B$2+9)*3,(年度!$B$2-3)*3)),2))),OFFSET(入力用!$G$4,,,COUNTA(入力用!$A$4:$A$50),IF(年度!$B$2-3&lt;1,(年度!$B$2+9)*3,(年度!$B$2-3)*3)))</f>
        <v>106291</v>
      </c>
      <c r="G48" s="2">
        <f ca="1">SUMPRODUCT((入力用!$A$4:$A$50=年度!$B48)*(ISNUMBER(FIND("B",OFFSET(入力用!$G$2,,,,IF(年度!$B$2-3&lt;1,(年度!$B$2+9)*3,(年度!$B$2-3)*3)),2))),OFFSET(入力用!$G$4,,,COUNTA(入力用!$A$4:$A$50),IF(年度!$B$2-3&lt;1,(年度!$B$2+9)*3,(年度!$B$2-3)*3)))</f>
        <v>34269</v>
      </c>
      <c r="H48" s="2">
        <f ca="1">SUMPRODUCT((入力用!$A$4:$A$50=年度!$B48)*(ISNUMBER(FIND("C",OFFSET(入力用!$G$2,,,,IF(年度!$B$2-3&lt;1,(年度!$B$2+9)*3,(年度!$B$2-3)*3)),2))),OFFSET(入力用!$G$4,,,COUNTA(入力用!$A$4:$A$50),IF(年度!$B$2-3&lt;1,(年度!$B$2+9)*3,(年度!$B$2-3)*3)))</f>
        <v>10694</v>
      </c>
      <c r="I48" s="3">
        <f t="shared" ca="1" si="3"/>
        <v>10694</v>
      </c>
      <c r="J48" s="7">
        <f>VLOOKUP($B48,入力用!$A$4:$F$50,6)</f>
        <v>0</v>
      </c>
    </row>
    <row r="49" spans="2:10" ht="34.35" customHeight="1" x14ac:dyDescent="0.15">
      <c r="B49" s="28" t="s">
        <v>148</v>
      </c>
      <c r="C49" s="128" t="s">
        <v>159</v>
      </c>
      <c r="D49" s="127"/>
      <c r="E49" s="129"/>
      <c r="F49" s="2">
        <f ca="1">SUMPRODUCT((入力用!$A$4:$A$50=年度!$B49)*(ISNUMBER(FIND("A",OFFSET(入力用!$G$2,,,,IF(年度!$B$2-3&lt;1,(年度!$B$2+9)*3,(年度!$B$2-3)*3)),2))),OFFSET(入力用!$G$4,,,COUNTA(入力用!$A$4:$A$50),IF(年度!$B$2-3&lt;1,(年度!$B$2+9)*3,(年度!$B$2-3)*3)))</f>
        <v>2393</v>
      </c>
      <c r="G49" s="2">
        <f ca="1">SUMPRODUCT((入力用!$A$4:$A$50=年度!$B49)*(ISNUMBER(FIND("B",OFFSET(入力用!$G$2,,,,IF(年度!$B$2-3&lt;1,(年度!$B$2+9)*3,(年度!$B$2-3)*3)),2))),OFFSET(入力用!$G$4,,,COUNTA(入力用!$A$4:$A$50),IF(年度!$B$2-3&lt;1,(年度!$B$2+9)*3,(年度!$B$2-3)*3)))</f>
        <v>700</v>
      </c>
      <c r="H49" s="2">
        <f ca="1">SUMPRODUCT((入力用!$A$4:$A$50=年度!$B49)*(ISNUMBER(FIND("C",OFFSET(入力用!$G$2,,,,IF(年度!$B$2-3&lt;1,(年度!$B$2+9)*3,(年度!$B$2-3)*3)),2))),OFFSET(入力用!$G$4,,,COUNTA(入力用!$A$4:$A$50),IF(年度!$B$2-3&lt;1,(年度!$B$2+9)*3,(年度!$B$2-3)*3)))</f>
        <v>113</v>
      </c>
      <c r="I49" s="3">
        <f t="shared" ca="1" si="3"/>
        <v>113</v>
      </c>
      <c r="J49" s="7">
        <f>VLOOKUP($B49,入力用!$A$4:$F$50,6)</f>
        <v>0</v>
      </c>
    </row>
    <row r="50" spans="2:10" ht="34.35" customHeight="1" thickBot="1" x14ac:dyDescent="0.2">
      <c r="B50" s="28" t="s">
        <v>35</v>
      </c>
      <c r="C50" s="164" t="s">
        <v>48</v>
      </c>
      <c r="D50" s="164"/>
      <c r="E50" s="165"/>
      <c r="F50" s="4">
        <f ca="1">SUMPRODUCT((入力用!$A$4:$A$50=年度!$B50)*(ISNUMBER(FIND("A",OFFSET(入力用!$G$2,,,,IF(年度!$B$2-3&lt;1,(年度!$B$2+9)*3,(年度!$B$2-3)*3)),2))),OFFSET(入力用!$G$4,,,COUNTA(入力用!$A$4:$A$50),IF(年度!$B$2-3&lt;1,(年度!$B$2+9)*3,(年度!$B$2-3)*3)))</f>
        <v>19778</v>
      </c>
      <c r="G50" s="4">
        <f ca="1">SUMPRODUCT((入力用!$A$4:$A$50=年度!$B50)*(ISNUMBER(FIND("B",OFFSET(入力用!$G$2,,,,IF(年度!$B$2-3&lt;1,(年度!$B$2+9)*3,(年度!$B$2-3)*3)),2))),OFFSET(入力用!$G$4,,,COUNTA(入力用!$A$4:$A$50),IF(年度!$B$2-3&lt;1,(年度!$B$2+9)*3,(年度!$B$2-3)*3)))</f>
        <v>9119</v>
      </c>
      <c r="H50" s="4">
        <f ca="1">SUMPRODUCT((入力用!$A$4:$A$50=年度!$B50)*(ISNUMBER(FIND("C",OFFSET(入力用!$G$2,,,,IF(年度!$B$2-3&lt;1,(年度!$B$2+9)*3,(年度!$B$2-3)*3)),2))),OFFSET(入力用!$G$4,,,COUNTA(入力用!$A$4:$A$50),IF(年度!$B$2-3&lt;1,(年度!$B$2+9)*3,(年度!$B$2-3)*3)))</f>
        <v>3465</v>
      </c>
      <c r="I50" s="10">
        <f t="shared" ca="1" si="3"/>
        <v>3158</v>
      </c>
      <c r="J50" s="11">
        <f>VLOOKUP($B50,入力用!$A$4:$F$50,6)</f>
        <v>307</v>
      </c>
    </row>
    <row r="51" spans="2:10" ht="34.35" customHeight="1" thickBot="1" x14ac:dyDescent="0.2">
      <c r="B51" s="83"/>
      <c r="C51" s="166" t="s">
        <v>1</v>
      </c>
      <c r="D51" s="166"/>
      <c r="E51" s="167"/>
      <c r="F51" s="17">
        <f ca="1">SUM(F4:F50)</f>
        <v>530008</v>
      </c>
      <c r="G51" s="17">
        <f ca="1">SUM(G4:G50)</f>
        <v>142758</v>
      </c>
      <c r="H51" s="17">
        <f ca="1">SUM(H4:H50)</f>
        <v>53339</v>
      </c>
      <c r="I51" s="18">
        <f ca="1">SUM(I4:I50)</f>
        <v>47467</v>
      </c>
      <c r="J51" s="19">
        <f>SUM(J4:J50)</f>
        <v>5872</v>
      </c>
    </row>
    <row r="52" spans="2:10" ht="35.25" customHeight="1" x14ac:dyDescent="0.15">
      <c r="C52" s="13"/>
      <c r="D52" s="13"/>
      <c r="E52" s="13"/>
      <c r="F52" s="14"/>
      <c r="G52" s="14"/>
      <c r="H52" s="14"/>
      <c r="I52" s="12"/>
      <c r="J52" s="15"/>
    </row>
    <row r="53" spans="2:10" ht="9" customHeight="1" x14ac:dyDescent="0.15">
      <c r="C53" s="121"/>
      <c r="D53" s="121"/>
      <c r="E53" s="122"/>
      <c r="F53" s="122"/>
      <c r="G53" s="122"/>
      <c r="H53" s="122"/>
      <c r="I53" s="16"/>
    </row>
    <row r="54" spans="2:10" ht="30.75" customHeight="1" x14ac:dyDescent="0.15"/>
  </sheetData>
  <mergeCells count="30">
    <mergeCell ref="C53:H53"/>
    <mergeCell ref="C41:E41"/>
    <mergeCell ref="C42:E42"/>
    <mergeCell ref="C43:E43"/>
    <mergeCell ref="C44:E44"/>
    <mergeCell ref="C50:E50"/>
    <mergeCell ref="C51:E51"/>
    <mergeCell ref="C45:E45"/>
    <mergeCell ref="C46:E46"/>
    <mergeCell ref="C47:E47"/>
    <mergeCell ref="C48:E48"/>
    <mergeCell ref="C49:E49"/>
    <mergeCell ref="D23:D26"/>
    <mergeCell ref="C4:E4"/>
    <mergeCell ref="C40:E40"/>
    <mergeCell ref="D29:D31"/>
    <mergeCell ref="C32:E32"/>
    <mergeCell ref="C33:E33"/>
    <mergeCell ref="C34:E34"/>
    <mergeCell ref="C35:E35"/>
    <mergeCell ref="C36:E36"/>
    <mergeCell ref="C37:E37"/>
    <mergeCell ref="C38:E38"/>
    <mergeCell ref="C39:E39"/>
    <mergeCell ref="C27:E27"/>
    <mergeCell ref="C1:J1"/>
    <mergeCell ref="C2:J2"/>
    <mergeCell ref="C3:E3"/>
    <mergeCell ref="D5:D12"/>
    <mergeCell ref="D13:D22"/>
  </mergeCells>
  <phoneticPr fontId="2"/>
  <printOptions horizontalCentered="1"/>
  <pageMargins left="0.70866141732283472" right="0.70866141732283472" top="0.74803149606299213" bottom="0.62" header="0.31496062992125984" footer="0.31496062992125984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K75"/>
  <sheetViews>
    <sheetView zoomScale="80" zoomScaleNormal="80" workbookViewId="0">
      <selection activeCell="A2" sqref="A2"/>
    </sheetView>
  </sheetViews>
  <sheetFormatPr defaultRowHeight="13.5" x14ac:dyDescent="0.15"/>
  <cols>
    <col min="1" max="1" width="22.125" bestFit="1" customWidth="1"/>
    <col min="2" max="11" width="7.875" customWidth="1"/>
  </cols>
  <sheetData>
    <row r="1" spans="1:11" x14ac:dyDescent="0.15">
      <c r="A1" t="s">
        <v>179</v>
      </c>
    </row>
    <row r="3" spans="1:11" x14ac:dyDescent="0.15">
      <c r="A3" s="88" t="s">
        <v>162</v>
      </c>
      <c r="B3" s="88" t="s">
        <v>169</v>
      </c>
      <c r="C3" s="88" t="s">
        <v>170</v>
      </c>
      <c r="D3" s="88" t="s">
        <v>171</v>
      </c>
      <c r="E3" s="88" t="s">
        <v>172</v>
      </c>
      <c r="F3" s="88" t="s">
        <v>173</v>
      </c>
      <c r="G3" s="88" t="s">
        <v>174</v>
      </c>
      <c r="H3" s="88" t="s">
        <v>175</v>
      </c>
      <c r="I3" s="88" t="s">
        <v>176</v>
      </c>
      <c r="J3" s="91" t="s">
        <v>177</v>
      </c>
      <c r="K3" s="93" t="s">
        <v>178</v>
      </c>
    </row>
    <row r="4" spans="1:11" x14ac:dyDescent="0.15">
      <c r="A4" s="89" t="s">
        <v>165</v>
      </c>
      <c r="B4" s="90">
        <f>入力用!G4</f>
        <v>8458</v>
      </c>
      <c r="C4" s="90">
        <f>入力用!J4</f>
        <v>12095</v>
      </c>
      <c r="D4" s="90">
        <f>入力用!M4</f>
        <v>13285</v>
      </c>
      <c r="E4" s="90">
        <f>入力用!P4</f>
        <v>10097</v>
      </c>
      <c r="F4" s="90">
        <f>入力用!S4</f>
        <v>9078</v>
      </c>
      <c r="G4" s="90">
        <f>入力用!V4</f>
        <v>10311</v>
      </c>
      <c r="H4" s="90">
        <f>入力用!Y4</f>
        <v>11810</v>
      </c>
      <c r="I4" s="90">
        <f>入力用!AB4</f>
        <v>10830</v>
      </c>
      <c r="J4" s="92">
        <f>入力用!AE4</f>
        <v>15141</v>
      </c>
      <c r="K4" s="94">
        <f t="shared" ref="K4:K25" si="0">SUM(B4:J4)</f>
        <v>101105</v>
      </c>
    </row>
    <row r="5" spans="1:11" x14ac:dyDescent="0.15">
      <c r="A5" s="89" t="s">
        <v>62</v>
      </c>
      <c r="B5" s="90">
        <f>SUM(入力用!G26:G29)</f>
        <v>2951</v>
      </c>
      <c r="C5" s="90">
        <f>SUM(入力用!J26:J29)</f>
        <v>4102</v>
      </c>
      <c r="D5" s="90">
        <f>SUM(入力用!M26:M29)</f>
        <v>3406</v>
      </c>
      <c r="E5" s="90">
        <f>SUM(入力用!P26:P29)</f>
        <v>2308</v>
      </c>
      <c r="F5" s="90">
        <f>SUM(入力用!S26:S29)</f>
        <v>4039</v>
      </c>
      <c r="G5" s="90">
        <f>SUM(入力用!V26:V29)</f>
        <v>1567</v>
      </c>
      <c r="H5" s="90">
        <f>SUM(入力用!Y26:Y29)</f>
        <v>2936</v>
      </c>
      <c r="I5" s="90">
        <f>SUM(入力用!AB26:AB29)</f>
        <v>3498</v>
      </c>
      <c r="J5" s="92">
        <f>SUM(入力用!AE26:AE29)</f>
        <v>2781</v>
      </c>
      <c r="K5" s="94">
        <f t="shared" si="0"/>
        <v>27588</v>
      </c>
    </row>
    <row r="6" spans="1:11" x14ac:dyDescent="0.15">
      <c r="A6" s="89" t="s">
        <v>49</v>
      </c>
      <c r="B6" s="90">
        <f>入力用!G30</f>
        <v>450</v>
      </c>
      <c r="C6" s="90">
        <f>入力用!J30</f>
        <v>573</v>
      </c>
      <c r="D6" s="90">
        <f>入力用!M30</f>
        <v>614</v>
      </c>
      <c r="E6" s="90">
        <f>入力用!P30</f>
        <v>922</v>
      </c>
      <c r="F6" s="90">
        <f>入力用!S30</f>
        <v>472</v>
      </c>
      <c r="G6" s="90">
        <f>入力用!V30</f>
        <v>287</v>
      </c>
      <c r="H6" s="90">
        <f>入力用!Y30</f>
        <v>416</v>
      </c>
      <c r="I6" s="90">
        <f>入力用!AB30</f>
        <v>1128</v>
      </c>
      <c r="J6" s="92">
        <f>入力用!AE30</f>
        <v>463</v>
      </c>
      <c r="K6" s="94">
        <f t="shared" si="0"/>
        <v>5325</v>
      </c>
    </row>
    <row r="7" spans="1:11" x14ac:dyDescent="0.15">
      <c r="A7" s="89" t="s">
        <v>50</v>
      </c>
      <c r="B7" s="90">
        <f>入力用!G31</f>
        <v>523</v>
      </c>
      <c r="C7" s="90">
        <f>入力用!J31</f>
        <v>468</v>
      </c>
      <c r="D7" s="90">
        <f>入力用!M31</f>
        <v>434</v>
      </c>
      <c r="E7" s="90">
        <f>入力用!P31</f>
        <v>404</v>
      </c>
      <c r="F7" s="90">
        <f>入力用!S31</f>
        <v>447</v>
      </c>
      <c r="G7" s="90">
        <f>入力用!V31</f>
        <v>159</v>
      </c>
      <c r="H7" s="90">
        <f>入力用!Y31</f>
        <v>427</v>
      </c>
      <c r="I7" s="90">
        <f>入力用!AB31</f>
        <v>432</v>
      </c>
      <c r="J7" s="92">
        <f>入力用!AE31</f>
        <v>379</v>
      </c>
      <c r="K7" s="94">
        <f t="shared" si="0"/>
        <v>3673</v>
      </c>
    </row>
    <row r="8" spans="1:11" x14ac:dyDescent="0.15">
      <c r="A8" s="89" t="s">
        <v>51</v>
      </c>
      <c r="B8" s="90">
        <f>入力用!G32</f>
        <v>155</v>
      </c>
      <c r="C8" s="90">
        <f>入力用!J32</f>
        <v>102</v>
      </c>
      <c r="D8" s="90">
        <f>入力用!M32</f>
        <v>98</v>
      </c>
      <c r="E8" s="90">
        <f>入力用!P32</f>
        <v>151</v>
      </c>
      <c r="F8" s="90">
        <f>入力用!S32</f>
        <v>98</v>
      </c>
      <c r="G8" s="90">
        <f>入力用!V32</f>
        <v>68</v>
      </c>
      <c r="H8" s="90">
        <f>入力用!Y32</f>
        <v>117</v>
      </c>
      <c r="I8" s="90">
        <f>入力用!AB32</f>
        <v>134</v>
      </c>
      <c r="J8" s="92">
        <f>入力用!AE32</f>
        <v>80</v>
      </c>
      <c r="K8" s="94">
        <f t="shared" si="0"/>
        <v>1003</v>
      </c>
    </row>
    <row r="9" spans="1:11" x14ac:dyDescent="0.15">
      <c r="A9" s="89" t="s">
        <v>52</v>
      </c>
      <c r="B9" s="90">
        <f>入力用!G33</f>
        <v>342</v>
      </c>
      <c r="C9" s="90">
        <f>入力用!J33</f>
        <v>299</v>
      </c>
      <c r="D9" s="90">
        <f>入力用!M33</f>
        <v>385</v>
      </c>
      <c r="E9" s="90">
        <f>入力用!P33</f>
        <v>439</v>
      </c>
      <c r="F9" s="90">
        <f>入力用!S33</f>
        <v>363</v>
      </c>
      <c r="G9" s="90">
        <f>入力用!V33</f>
        <v>202</v>
      </c>
      <c r="H9" s="90">
        <f>入力用!Y33</f>
        <v>418</v>
      </c>
      <c r="I9" s="90">
        <f>入力用!AB33</f>
        <v>484</v>
      </c>
      <c r="J9" s="92">
        <f>入力用!AE33</f>
        <v>393</v>
      </c>
      <c r="K9" s="94">
        <f t="shared" si="0"/>
        <v>3325</v>
      </c>
    </row>
    <row r="10" spans="1:11" x14ac:dyDescent="0.15">
      <c r="A10" s="89" t="s">
        <v>53</v>
      </c>
      <c r="B10" s="90">
        <f>入力用!G34</f>
        <v>554</v>
      </c>
      <c r="C10" s="90">
        <f>入力用!J34</f>
        <v>520</v>
      </c>
      <c r="D10" s="90">
        <f>入力用!M34</f>
        <v>587</v>
      </c>
      <c r="E10" s="90">
        <f>入力用!P34</f>
        <v>769</v>
      </c>
      <c r="F10" s="90">
        <f>入力用!S34</f>
        <v>761</v>
      </c>
      <c r="G10" s="90">
        <f>入力用!V34</f>
        <v>300</v>
      </c>
      <c r="H10" s="90">
        <f>入力用!Y34</f>
        <v>580</v>
      </c>
      <c r="I10" s="90">
        <f>入力用!AB34</f>
        <v>736</v>
      </c>
      <c r="J10" s="92">
        <f>入力用!AE34</f>
        <v>375</v>
      </c>
      <c r="K10" s="94">
        <f t="shared" si="0"/>
        <v>5182</v>
      </c>
    </row>
    <row r="11" spans="1:11" x14ac:dyDescent="0.15">
      <c r="A11" s="89" t="s">
        <v>54</v>
      </c>
      <c r="B11" s="90">
        <f>入力用!G35</f>
        <v>174</v>
      </c>
      <c r="C11" s="90">
        <f>入力用!J35</f>
        <v>225</v>
      </c>
      <c r="D11" s="90">
        <f>入力用!M35</f>
        <v>364</v>
      </c>
      <c r="E11" s="90">
        <f>入力用!P35</f>
        <v>431</v>
      </c>
      <c r="F11" s="90">
        <f>入力用!S35</f>
        <v>415</v>
      </c>
      <c r="G11" s="90">
        <f>入力用!V35</f>
        <v>138</v>
      </c>
      <c r="H11" s="90">
        <f>入力用!Y35</f>
        <v>361</v>
      </c>
      <c r="I11" s="90">
        <f>入力用!AB35</f>
        <v>496</v>
      </c>
      <c r="J11" s="92">
        <f>入力用!AE35</f>
        <v>280</v>
      </c>
      <c r="K11" s="94">
        <f t="shared" si="0"/>
        <v>2884</v>
      </c>
    </row>
    <row r="12" spans="1:11" x14ac:dyDescent="0.15">
      <c r="A12" s="89" t="s">
        <v>166</v>
      </c>
      <c r="B12" s="90">
        <f>入力用!G36</f>
        <v>239</v>
      </c>
      <c r="C12" s="90">
        <f>入力用!J36</f>
        <v>218</v>
      </c>
      <c r="D12" s="90">
        <f>入力用!M36</f>
        <v>301</v>
      </c>
      <c r="E12" s="90">
        <f>入力用!P36</f>
        <v>323</v>
      </c>
      <c r="F12" s="90">
        <f>入力用!S36</f>
        <v>430</v>
      </c>
      <c r="G12" s="90">
        <f>入力用!V36</f>
        <v>219</v>
      </c>
      <c r="H12" s="90">
        <f>入力用!Y36</f>
        <v>515</v>
      </c>
      <c r="I12" s="90">
        <f>入力用!AB36</f>
        <v>490</v>
      </c>
      <c r="J12" s="92">
        <f>入力用!AE36</f>
        <v>276</v>
      </c>
      <c r="K12" s="94">
        <f t="shared" si="0"/>
        <v>3011</v>
      </c>
    </row>
    <row r="13" spans="1:11" x14ac:dyDescent="0.15">
      <c r="A13" s="89" t="s">
        <v>56</v>
      </c>
      <c r="B13" s="90">
        <f>入力用!G37</f>
        <v>220</v>
      </c>
      <c r="C13" s="90">
        <f>入力用!J37</f>
        <v>205</v>
      </c>
      <c r="D13" s="90">
        <f>入力用!M37</f>
        <v>208</v>
      </c>
      <c r="E13" s="90">
        <f>入力用!P37</f>
        <v>185</v>
      </c>
      <c r="F13" s="90">
        <f>入力用!S37</f>
        <v>206</v>
      </c>
      <c r="G13" s="90">
        <f>入力用!V37</f>
        <v>113</v>
      </c>
      <c r="H13" s="90">
        <f>入力用!Y37</f>
        <v>251</v>
      </c>
      <c r="I13" s="90">
        <f>入力用!AB37</f>
        <v>171</v>
      </c>
      <c r="J13" s="92">
        <f>入力用!AE37</f>
        <v>139</v>
      </c>
      <c r="K13" s="94">
        <f t="shared" si="0"/>
        <v>1698</v>
      </c>
    </row>
    <row r="14" spans="1:11" x14ac:dyDescent="0.15">
      <c r="A14" s="89" t="s">
        <v>57</v>
      </c>
      <c r="B14" s="90">
        <f>入力用!G38</f>
        <v>136</v>
      </c>
      <c r="C14" s="90">
        <f>入力用!J38</f>
        <v>53</v>
      </c>
      <c r="D14" s="90">
        <f>入力用!M38</f>
        <v>71</v>
      </c>
      <c r="E14" s="90">
        <f>入力用!P38</f>
        <v>132</v>
      </c>
      <c r="F14" s="90">
        <f>入力用!S38</f>
        <v>56</v>
      </c>
      <c r="G14" s="90">
        <f>入力用!V38</f>
        <v>34</v>
      </c>
      <c r="H14" s="90">
        <f>入力用!Y38</f>
        <v>220</v>
      </c>
      <c r="I14" s="90">
        <f>入力用!AB38</f>
        <v>221</v>
      </c>
      <c r="J14" s="92">
        <f>入力用!AE38</f>
        <v>96</v>
      </c>
      <c r="K14" s="94">
        <f t="shared" si="0"/>
        <v>1019</v>
      </c>
    </row>
    <row r="15" spans="1:11" x14ac:dyDescent="0.15">
      <c r="A15" s="89" t="s">
        <v>58</v>
      </c>
      <c r="B15" s="90">
        <f>入力用!G39</f>
        <v>98</v>
      </c>
      <c r="C15" s="90">
        <f>入力用!J39</f>
        <v>87</v>
      </c>
      <c r="D15" s="90">
        <f>入力用!M39</f>
        <v>85</v>
      </c>
      <c r="E15" s="90">
        <f>入力用!P39</f>
        <v>92</v>
      </c>
      <c r="F15" s="90">
        <f>入力用!S39</f>
        <v>131</v>
      </c>
      <c r="G15" s="90">
        <f>入力用!V39</f>
        <v>67</v>
      </c>
      <c r="H15" s="90">
        <f>入力用!Y39</f>
        <v>92</v>
      </c>
      <c r="I15" s="90">
        <f>入力用!AB39</f>
        <v>89</v>
      </c>
      <c r="J15" s="92">
        <f>入力用!AE39</f>
        <v>70</v>
      </c>
      <c r="K15" s="94">
        <f t="shared" si="0"/>
        <v>811</v>
      </c>
    </row>
    <row r="16" spans="1:11" x14ac:dyDescent="0.15">
      <c r="A16" s="89" t="s">
        <v>59</v>
      </c>
      <c r="B16" s="90">
        <f>入力用!G40</f>
        <v>171</v>
      </c>
      <c r="C16" s="90">
        <f>入力用!J40</f>
        <v>127</v>
      </c>
      <c r="D16" s="90">
        <f>入力用!M40</f>
        <v>231</v>
      </c>
      <c r="E16" s="90">
        <f>入力用!P40</f>
        <v>162</v>
      </c>
      <c r="F16" s="90">
        <f>入力用!S40</f>
        <v>105</v>
      </c>
      <c r="G16" s="90">
        <f>入力用!V40</f>
        <v>44</v>
      </c>
      <c r="H16" s="90">
        <f>入力用!Y40</f>
        <v>186</v>
      </c>
      <c r="I16" s="90">
        <f>入力用!AB40</f>
        <v>167</v>
      </c>
      <c r="J16" s="92">
        <f>入力用!AE40</f>
        <v>136</v>
      </c>
      <c r="K16" s="94">
        <f t="shared" si="0"/>
        <v>1329</v>
      </c>
    </row>
    <row r="17" spans="1:11" x14ac:dyDescent="0.15">
      <c r="A17" s="89" t="s">
        <v>60</v>
      </c>
      <c r="B17" s="90">
        <f>入力用!G41</f>
        <v>83</v>
      </c>
      <c r="C17" s="90">
        <f>入力用!J41</f>
        <v>65</v>
      </c>
      <c r="D17" s="90">
        <f>入力用!M41</f>
        <v>80</v>
      </c>
      <c r="E17" s="90">
        <f>入力用!P41</f>
        <v>97</v>
      </c>
      <c r="F17" s="90">
        <f>入力用!S41</f>
        <v>99</v>
      </c>
      <c r="G17" s="90">
        <f>入力用!V41</f>
        <v>41</v>
      </c>
      <c r="H17" s="90">
        <f>入力用!Y41</f>
        <v>88</v>
      </c>
      <c r="I17" s="90">
        <f>入力用!AB41</f>
        <v>140</v>
      </c>
      <c r="J17" s="92">
        <f>入力用!AE41</f>
        <v>117</v>
      </c>
      <c r="K17" s="94">
        <f t="shared" si="0"/>
        <v>810</v>
      </c>
    </row>
    <row r="18" spans="1:11" x14ac:dyDescent="0.15">
      <c r="A18" s="89" t="s">
        <v>61</v>
      </c>
      <c r="B18" s="90">
        <f>入力用!G42</f>
        <v>82</v>
      </c>
      <c r="C18" s="90">
        <f>入力用!J42</f>
        <v>51</v>
      </c>
      <c r="D18" s="90">
        <f>入力用!M42</f>
        <v>52</v>
      </c>
      <c r="E18" s="90">
        <f>入力用!P42</f>
        <v>55</v>
      </c>
      <c r="F18" s="90">
        <f>入力用!S42</f>
        <v>60</v>
      </c>
      <c r="G18" s="90">
        <f>入力用!V42</f>
        <v>44</v>
      </c>
      <c r="H18" s="90">
        <f>入力用!Y42</f>
        <v>59</v>
      </c>
      <c r="I18" s="90">
        <f>入力用!AB42</f>
        <v>43</v>
      </c>
      <c r="J18" s="92">
        <f>入力用!AE42</f>
        <v>36</v>
      </c>
      <c r="K18" s="94">
        <f t="shared" si="0"/>
        <v>482</v>
      </c>
    </row>
    <row r="19" spans="1:11" x14ac:dyDescent="0.15">
      <c r="A19" s="89" t="s">
        <v>145</v>
      </c>
      <c r="B19" s="90">
        <f>入力用!G45</f>
        <v>0</v>
      </c>
      <c r="C19" s="90">
        <f>入力用!J45</f>
        <v>0</v>
      </c>
      <c r="D19" s="90">
        <f>入力用!M45</f>
        <v>62</v>
      </c>
      <c r="E19" s="90">
        <f>入力用!P45</f>
        <v>454</v>
      </c>
      <c r="F19" s="90">
        <f>入力用!S45</f>
        <v>455</v>
      </c>
      <c r="G19" s="90">
        <f>入力用!V45</f>
        <v>264</v>
      </c>
      <c r="H19" s="90">
        <f>入力用!Y45</f>
        <v>571</v>
      </c>
      <c r="I19" s="90">
        <f>入力用!AB45</f>
        <v>517</v>
      </c>
      <c r="J19" s="92">
        <f>入力用!AE45</f>
        <v>451</v>
      </c>
      <c r="K19" s="94">
        <f t="shared" si="0"/>
        <v>2774</v>
      </c>
    </row>
    <row r="20" spans="1:11" x14ac:dyDescent="0.15">
      <c r="A20" s="89" t="s">
        <v>146</v>
      </c>
      <c r="B20" s="90">
        <f>入力用!G46</f>
        <v>0</v>
      </c>
      <c r="C20" s="90">
        <f>入力用!J46</f>
        <v>0</v>
      </c>
      <c r="D20" s="90">
        <f>入力用!M46</f>
        <v>20</v>
      </c>
      <c r="E20" s="90">
        <f>入力用!P46</f>
        <v>257</v>
      </c>
      <c r="F20" s="90">
        <f>入力用!S46</f>
        <v>315</v>
      </c>
      <c r="G20" s="90">
        <f>入力用!V46</f>
        <v>160</v>
      </c>
      <c r="H20" s="90">
        <f>入力用!Y46</f>
        <v>266</v>
      </c>
      <c r="I20" s="90">
        <f>入力用!AB46</f>
        <v>339</v>
      </c>
      <c r="J20" s="92">
        <f>入力用!AE46</f>
        <v>219</v>
      </c>
      <c r="K20" s="94">
        <f t="shared" si="0"/>
        <v>1576</v>
      </c>
    </row>
    <row r="21" spans="1:11" x14ac:dyDescent="0.15">
      <c r="A21" s="89" t="s">
        <v>147</v>
      </c>
      <c r="B21" s="90">
        <f>入力用!G47</f>
        <v>0</v>
      </c>
      <c r="C21" s="90">
        <f>入力用!J47</f>
        <v>0</v>
      </c>
      <c r="D21" s="90">
        <f>入力用!M47</f>
        <v>38</v>
      </c>
      <c r="E21" s="90">
        <f>入力用!P47</f>
        <v>445</v>
      </c>
      <c r="F21" s="90">
        <f>入力用!S47</f>
        <v>669</v>
      </c>
      <c r="G21" s="90">
        <f>入力用!V47</f>
        <v>233</v>
      </c>
      <c r="H21" s="90">
        <f>入力用!Y47</f>
        <v>635</v>
      </c>
      <c r="I21" s="90">
        <f>入力用!AB47</f>
        <v>767</v>
      </c>
      <c r="J21" s="92">
        <f>入力用!AE47</f>
        <v>627</v>
      </c>
      <c r="K21" s="94">
        <f t="shared" si="0"/>
        <v>3414</v>
      </c>
    </row>
    <row r="22" spans="1:11" x14ac:dyDescent="0.15">
      <c r="A22" s="89" t="s">
        <v>167</v>
      </c>
      <c r="B22" s="90">
        <f>入力用!G44</f>
        <v>0</v>
      </c>
      <c r="C22" s="90">
        <f>入力用!J44</f>
        <v>0</v>
      </c>
      <c r="D22" s="90">
        <f>入力用!M44</f>
        <v>0</v>
      </c>
      <c r="E22" s="90">
        <f>入力用!P44</f>
        <v>6693</v>
      </c>
      <c r="F22" s="90">
        <f>入力用!S44</f>
        <v>13949</v>
      </c>
      <c r="G22" s="90">
        <f>入力用!V44</f>
        <v>13768</v>
      </c>
      <c r="H22" s="90">
        <f>入力用!Y44</f>
        <v>12282</v>
      </c>
      <c r="I22" s="90">
        <f>入力用!AB44</f>
        <v>15088</v>
      </c>
      <c r="J22" s="92">
        <f>入力用!AE44</f>
        <v>12679</v>
      </c>
      <c r="K22" s="94">
        <f t="shared" si="0"/>
        <v>74459</v>
      </c>
    </row>
    <row r="23" spans="1:11" x14ac:dyDescent="0.15">
      <c r="A23" s="89" t="s">
        <v>159</v>
      </c>
      <c r="B23" s="90">
        <f>入力用!G48</f>
        <v>0</v>
      </c>
      <c r="C23" s="90">
        <f>入力用!J48</f>
        <v>0</v>
      </c>
      <c r="D23" s="90">
        <f>入力用!M48</f>
        <v>0</v>
      </c>
      <c r="E23" s="90">
        <f>入力用!P48</f>
        <v>0</v>
      </c>
      <c r="F23" s="90">
        <f>入力用!S48</f>
        <v>0</v>
      </c>
      <c r="G23" s="90">
        <f>入力用!V48</f>
        <v>0</v>
      </c>
      <c r="H23" s="90">
        <f>入力用!Y48</f>
        <v>0</v>
      </c>
      <c r="I23" s="90">
        <f>入力用!AB48</f>
        <v>523</v>
      </c>
      <c r="J23" s="92">
        <f>入力用!AE48</f>
        <v>372</v>
      </c>
      <c r="K23" s="94">
        <f t="shared" si="0"/>
        <v>895</v>
      </c>
    </row>
    <row r="24" spans="1:11" ht="14.25" thickBot="1" x14ac:dyDescent="0.2">
      <c r="A24" s="95" t="s">
        <v>48</v>
      </c>
      <c r="B24" s="96">
        <f>入力用!G43</f>
        <v>1432</v>
      </c>
      <c r="C24" s="96">
        <f>入力用!J43</f>
        <v>1296</v>
      </c>
      <c r="D24" s="96">
        <f>入力用!M43</f>
        <v>1428</v>
      </c>
      <c r="E24" s="96">
        <f>入力用!P43</f>
        <v>1886</v>
      </c>
      <c r="F24" s="96">
        <f>入力用!S43</f>
        <v>1344</v>
      </c>
      <c r="G24" s="96">
        <f>入力用!V43</f>
        <v>726</v>
      </c>
      <c r="H24" s="96">
        <f>入力用!Y43</f>
        <v>1537</v>
      </c>
      <c r="I24" s="96">
        <f>入力用!AB43</f>
        <v>1895</v>
      </c>
      <c r="J24" s="97">
        <f>入力用!AE43</f>
        <v>1562</v>
      </c>
      <c r="K24" s="98">
        <f t="shared" si="0"/>
        <v>13106</v>
      </c>
    </row>
    <row r="25" spans="1:11" ht="14.25" thickTop="1" x14ac:dyDescent="0.15">
      <c r="A25" s="99" t="s">
        <v>168</v>
      </c>
      <c r="B25" s="100">
        <f t="shared" ref="B25:J25" si="1">SUM(B4:B24)</f>
        <v>16068</v>
      </c>
      <c r="C25" s="100">
        <f t="shared" si="1"/>
        <v>20486</v>
      </c>
      <c r="D25" s="100">
        <f t="shared" si="1"/>
        <v>21749</v>
      </c>
      <c r="E25" s="100">
        <f t="shared" si="1"/>
        <v>26302</v>
      </c>
      <c r="F25" s="100">
        <f t="shared" si="1"/>
        <v>33492</v>
      </c>
      <c r="G25" s="100">
        <f t="shared" si="1"/>
        <v>28745</v>
      </c>
      <c r="H25" s="100">
        <f t="shared" si="1"/>
        <v>33767</v>
      </c>
      <c r="I25" s="100">
        <f t="shared" si="1"/>
        <v>38188</v>
      </c>
      <c r="J25" s="101">
        <f t="shared" si="1"/>
        <v>36672</v>
      </c>
      <c r="K25" s="102">
        <f t="shared" si="0"/>
        <v>255469</v>
      </c>
    </row>
    <row r="28" spans="1:11" x14ac:dyDescent="0.15">
      <c r="A28" s="88" t="s">
        <v>163</v>
      </c>
      <c r="B28" s="88" t="s">
        <v>169</v>
      </c>
      <c r="C28" s="88" t="s">
        <v>170</v>
      </c>
      <c r="D28" s="88" t="s">
        <v>171</v>
      </c>
      <c r="E28" s="88" t="s">
        <v>172</v>
      </c>
      <c r="F28" s="88" t="s">
        <v>173</v>
      </c>
      <c r="G28" s="88" t="s">
        <v>174</v>
      </c>
      <c r="H28" s="88" t="s">
        <v>175</v>
      </c>
      <c r="I28" s="88" t="s">
        <v>176</v>
      </c>
      <c r="J28" s="91" t="s">
        <v>177</v>
      </c>
      <c r="K28" s="93" t="s">
        <v>178</v>
      </c>
    </row>
    <row r="29" spans="1:11" x14ac:dyDescent="0.15">
      <c r="A29" s="89" t="str">
        <f>A4</f>
        <v>ナイスアリーナ</v>
      </c>
      <c r="B29" s="90">
        <f>入力用!H4</f>
        <v>1408</v>
      </c>
      <c r="C29" s="90">
        <f>入力用!K4</f>
        <v>1816</v>
      </c>
      <c r="D29" s="90">
        <f>入力用!N4</f>
        <v>2119</v>
      </c>
      <c r="E29" s="90">
        <f>入力用!Q4</f>
        <v>1850</v>
      </c>
      <c r="F29" s="90">
        <f>入力用!T4</f>
        <v>1753</v>
      </c>
      <c r="G29" s="90">
        <f>入力用!W4</f>
        <v>1780</v>
      </c>
      <c r="H29" s="90">
        <f>入力用!Z4</f>
        <v>2175</v>
      </c>
      <c r="I29" s="90">
        <f>入力用!AC4</f>
        <v>2040</v>
      </c>
      <c r="J29" s="92">
        <f>入力用!AF4</f>
        <v>2366</v>
      </c>
      <c r="K29" s="94">
        <f t="shared" ref="K29:K50" si="2">SUM(B29:J29)</f>
        <v>17307</v>
      </c>
    </row>
    <row r="30" spans="1:11" x14ac:dyDescent="0.15">
      <c r="A30" s="89" t="str">
        <f t="shared" ref="A30:A48" si="3">A5</f>
        <v>由利本荘市総合体育館</v>
      </c>
      <c r="B30" s="90">
        <f>SUM(入力用!H26:H29)</f>
        <v>1343</v>
      </c>
      <c r="C30" s="90">
        <f>SUM(入力用!K26:K29)</f>
        <v>1780</v>
      </c>
      <c r="D30" s="90">
        <f>SUM(入力用!N26:N29)</f>
        <v>1481</v>
      </c>
      <c r="E30" s="90">
        <f>SUM(入力用!Q26:Q29)</f>
        <v>1185</v>
      </c>
      <c r="F30" s="90">
        <f>SUM(入力用!T26:T29)</f>
        <v>1748</v>
      </c>
      <c r="G30" s="90">
        <f>SUM(入力用!W26:W29)</f>
        <v>752</v>
      </c>
      <c r="H30" s="90">
        <f>SUM(入力用!Z26:Z29)</f>
        <v>1458</v>
      </c>
      <c r="I30" s="90">
        <f>SUM(入力用!AC26:AC29)</f>
        <v>1717</v>
      </c>
      <c r="J30" s="92">
        <f>SUM(入力用!AF26:AF29)</f>
        <v>1299</v>
      </c>
      <c r="K30" s="94">
        <f t="shared" si="2"/>
        <v>12763</v>
      </c>
    </row>
    <row r="31" spans="1:11" x14ac:dyDescent="0.15">
      <c r="A31" s="89" t="str">
        <f t="shared" si="3"/>
        <v>岩城総合体育館</v>
      </c>
      <c r="B31" s="90">
        <f>入力用!H30</f>
        <v>223</v>
      </c>
      <c r="C31" s="90">
        <f>入力用!K30</f>
        <v>230</v>
      </c>
      <c r="D31" s="90">
        <f>入力用!N30</f>
        <v>245</v>
      </c>
      <c r="E31" s="90">
        <f>入力用!Q30</f>
        <v>336</v>
      </c>
      <c r="F31" s="90">
        <f>入力用!T30</f>
        <v>228</v>
      </c>
      <c r="G31" s="90">
        <f>入力用!W30</f>
        <v>109</v>
      </c>
      <c r="H31" s="90">
        <f>入力用!Z30</f>
        <v>170</v>
      </c>
      <c r="I31" s="90">
        <f>入力用!AC30</f>
        <v>387</v>
      </c>
      <c r="J31" s="92">
        <f>入力用!AF30</f>
        <v>170</v>
      </c>
      <c r="K31" s="94">
        <f t="shared" si="2"/>
        <v>2098</v>
      </c>
    </row>
    <row r="32" spans="1:11" x14ac:dyDescent="0.15">
      <c r="A32" s="89" t="str">
        <f t="shared" si="3"/>
        <v>有鄰館</v>
      </c>
      <c r="B32" s="90">
        <f>入力用!H31</f>
        <v>116</v>
      </c>
      <c r="C32" s="90">
        <f>入力用!K31</f>
        <v>104</v>
      </c>
      <c r="D32" s="90">
        <f>入力用!N31</f>
        <v>106</v>
      </c>
      <c r="E32" s="90">
        <f>入力用!Q31</f>
        <v>99</v>
      </c>
      <c r="F32" s="90">
        <f>入力用!T31</f>
        <v>99</v>
      </c>
      <c r="G32" s="90">
        <f>入力用!W31</f>
        <v>43</v>
      </c>
      <c r="H32" s="90">
        <f>入力用!Z31</f>
        <v>108</v>
      </c>
      <c r="I32" s="90">
        <f>入力用!AC31</f>
        <v>105</v>
      </c>
      <c r="J32" s="92">
        <f>入力用!AF31</f>
        <v>87</v>
      </c>
      <c r="K32" s="94">
        <f t="shared" si="2"/>
        <v>867</v>
      </c>
    </row>
    <row r="33" spans="1:11" x14ac:dyDescent="0.15">
      <c r="A33" s="89" t="str">
        <f t="shared" si="3"/>
        <v>松ヶ崎出張所</v>
      </c>
      <c r="B33" s="90">
        <f>入力用!H32</f>
        <v>73</v>
      </c>
      <c r="C33" s="90">
        <f>入力用!K32</f>
        <v>59</v>
      </c>
      <c r="D33" s="90">
        <f>入力用!N32</f>
        <v>72</v>
      </c>
      <c r="E33" s="90">
        <f>入力用!Q32</f>
        <v>102</v>
      </c>
      <c r="F33" s="90">
        <f>入力用!T32</f>
        <v>65</v>
      </c>
      <c r="G33" s="90">
        <f>入力用!W32</f>
        <v>43</v>
      </c>
      <c r="H33" s="90">
        <f>入力用!Z32</f>
        <v>72</v>
      </c>
      <c r="I33" s="90">
        <f>入力用!AC32</f>
        <v>76</v>
      </c>
      <c r="J33" s="92">
        <f>入力用!AF32</f>
        <v>61</v>
      </c>
      <c r="K33" s="94">
        <f t="shared" si="2"/>
        <v>623</v>
      </c>
    </row>
    <row r="34" spans="1:11" x14ac:dyDescent="0.15">
      <c r="A34" s="89" t="str">
        <f t="shared" si="3"/>
        <v>北内越公民館</v>
      </c>
      <c r="B34" s="90">
        <f>入力用!H33</f>
        <v>107</v>
      </c>
      <c r="C34" s="90">
        <f>入力用!K33</f>
        <v>85</v>
      </c>
      <c r="D34" s="90">
        <f>入力用!N33</f>
        <v>114</v>
      </c>
      <c r="E34" s="90">
        <f>入力用!Q33</f>
        <v>130</v>
      </c>
      <c r="F34" s="90">
        <f>入力用!T33</f>
        <v>112</v>
      </c>
      <c r="G34" s="90">
        <f>入力用!W33</f>
        <v>53</v>
      </c>
      <c r="H34" s="90">
        <f>入力用!Z33</f>
        <v>108</v>
      </c>
      <c r="I34" s="90">
        <f>入力用!AC33</f>
        <v>138</v>
      </c>
      <c r="J34" s="92">
        <f>入力用!AF33</f>
        <v>104</v>
      </c>
      <c r="K34" s="94">
        <f t="shared" si="2"/>
        <v>951</v>
      </c>
    </row>
    <row r="35" spans="1:11" x14ac:dyDescent="0.15">
      <c r="A35" s="89" t="str">
        <f t="shared" si="3"/>
        <v>南内越公民館</v>
      </c>
      <c r="B35" s="90">
        <f>入力用!H34</f>
        <v>142</v>
      </c>
      <c r="C35" s="90">
        <f>入力用!K34</f>
        <v>130</v>
      </c>
      <c r="D35" s="90">
        <f>入力用!N34</f>
        <v>173</v>
      </c>
      <c r="E35" s="90">
        <f>入力用!Q34</f>
        <v>212</v>
      </c>
      <c r="F35" s="90">
        <f>入力用!T34</f>
        <v>247</v>
      </c>
      <c r="G35" s="90">
        <f>入力用!W34</f>
        <v>89</v>
      </c>
      <c r="H35" s="90">
        <f>入力用!Z34</f>
        <v>187</v>
      </c>
      <c r="I35" s="90">
        <f>入力用!AC34</f>
        <v>232</v>
      </c>
      <c r="J35" s="92">
        <f>入力用!AF34</f>
        <v>163</v>
      </c>
      <c r="K35" s="94">
        <f t="shared" si="2"/>
        <v>1575</v>
      </c>
    </row>
    <row r="36" spans="1:11" x14ac:dyDescent="0.15">
      <c r="A36" s="89" t="str">
        <f t="shared" si="3"/>
        <v>小友公民館</v>
      </c>
      <c r="B36" s="90">
        <f>入力用!H35</f>
        <v>89</v>
      </c>
      <c r="C36" s="90">
        <f>入力用!K35</f>
        <v>108</v>
      </c>
      <c r="D36" s="90">
        <f>入力用!N35</f>
        <v>133</v>
      </c>
      <c r="E36" s="90">
        <f>入力用!Q35</f>
        <v>169</v>
      </c>
      <c r="F36" s="90">
        <f>入力用!T35</f>
        <v>174</v>
      </c>
      <c r="G36" s="90">
        <f>入力用!W35</f>
        <v>81</v>
      </c>
      <c r="H36" s="90">
        <f>入力用!Z35</f>
        <v>170</v>
      </c>
      <c r="I36" s="90">
        <f>入力用!AC35</f>
        <v>218</v>
      </c>
      <c r="J36" s="92">
        <f>入力用!AF35</f>
        <v>139</v>
      </c>
      <c r="K36" s="94">
        <f t="shared" si="2"/>
        <v>1281</v>
      </c>
    </row>
    <row r="37" spans="1:11" x14ac:dyDescent="0.15">
      <c r="A37" s="89" t="str">
        <f t="shared" si="3"/>
        <v>ウッディホールこだま</v>
      </c>
      <c r="B37" s="90">
        <f>入力用!H36</f>
        <v>51</v>
      </c>
      <c r="C37" s="90">
        <f>入力用!K36</f>
        <v>55</v>
      </c>
      <c r="D37" s="90">
        <f>入力用!N36</f>
        <v>68</v>
      </c>
      <c r="E37" s="90">
        <f>入力用!Q36</f>
        <v>88</v>
      </c>
      <c r="F37" s="90">
        <f>入力用!T36</f>
        <v>117</v>
      </c>
      <c r="G37" s="90">
        <f>入力用!W36</f>
        <v>54</v>
      </c>
      <c r="H37" s="90">
        <f>入力用!Z36</f>
        <v>112</v>
      </c>
      <c r="I37" s="90">
        <f>入力用!AC36</f>
        <v>118</v>
      </c>
      <c r="J37" s="92">
        <f>入力用!AF36</f>
        <v>88</v>
      </c>
      <c r="K37" s="94">
        <f t="shared" si="2"/>
        <v>751</v>
      </c>
    </row>
    <row r="38" spans="1:11" x14ac:dyDescent="0.15">
      <c r="A38" s="89" t="str">
        <f t="shared" si="3"/>
        <v>子吉公民館</v>
      </c>
      <c r="B38" s="90">
        <f>入力用!H37</f>
        <v>75</v>
      </c>
      <c r="C38" s="90">
        <f>入力用!K37</f>
        <v>64</v>
      </c>
      <c r="D38" s="90">
        <f>入力用!N37</f>
        <v>79</v>
      </c>
      <c r="E38" s="90">
        <f>入力用!Q37</f>
        <v>80</v>
      </c>
      <c r="F38" s="90">
        <f>入力用!T37</f>
        <v>89</v>
      </c>
      <c r="G38" s="90">
        <f>入力用!W37</f>
        <v>51</v>
      </c>
      <c r="H38" s="90">
        <f>入力用!Z37</f>
        <v>98</v>
      </c>
      <c r="I38" s="90">
        <f>入力用!AC37</f>
        <v>78</v>
      </c>
      <c r="J38" s="92">
        <f>入力用!AF37</f>
        <v>54</v>
      </c>
      <c r="K38" s="94">
        <f t="shared" si="2"/>
        <v>668</v>
      </c>
    </row>
    <row r="39" spans="1:11" x14ac:dyDescent="0.15">
      <c r="A39" s="89" t="str">
        <f t="shared" si="3"/>
        <v>亀田出張所</v>
      </c>
      <c r="B39" s="90">
        <f>入力用!H38</f>
        <v>57</v>
      </c>
      <c r="C39" s="90">
        <f>入力用!K38</f>
        <v>36</v>
      </c>
      <c r="D39" s="90">
        <f>入力用!N38</f>
        <v>39</v>
      </c>
      <c r="E39" s="90">
        <f>入力用!Q38</f>
        <v>86</v>
      </c>
      <c r="F39" s="90">
        <f>入力用!T38</f>
        <v>32</v>
      </c>
      <c r="G39" s="90">
        <f>入力用!W38</f>
        <v>21</v>
      </c>
      <c r="H39" s="90">
        <f>入力用!Z38</f>
        <v>95</v>
      </c>
      <c r="I39" s="90">
        <f>入力用!AC38</f>
        <v>94</v>
      </c>
      <c r="J39" s="92">
        <f>入力用!AF38</f>
        <v>47</v>
      </c>
      <c r="K39" s="94">
        <f t="shared" si="2"/>
        <v>507</v>
      </c>
    </row>
    <row r="40" spans="1:11" x14ac:dyDescent="0.15">
      <c r="A40" s="89" t="str">
        <f t="shared" si="3"/>
        <v>下川大内出張所</v>
      </c>
      <c r="B40" s="90">
        <f>入力用!H39</f>
        <v>62</v>
      </c>
      <c r="C40" s="90">
        <f>入力用!K39</f>
        <v>64</v>
      </c>
      <c r="D40" s="90">
        <f>入力用!N39</f>
        <v>66</v>
      </c>
      <c r="E40" s="90">
        <f>入力用!Q39</f>
        <v>69</v>
      </c>
      <c r="F40" s="90">
        <f>入力用!T39</f>
        <v>104</v>
      </c>
      <c r="G40" s="90">
        <f>入力用!W39</f>
        <v>40</v>
      </c>
      <c r="H40" s="90">
        <f>入力用!Z39</f>
        <v>67</v>
      </c>
      <c r="I40" s="90">
        <f>入力用!AC39</f>
        <v>81</v>
      </c>
      <c r="J40" s="92">
        <f>入力用!AF39</f>
        <v>61</v>
      </c>
      <c r="K40" s="94">
        <f t="shared" si="2"/>
        <v>614</v>
      </c>
    </row>
    <row r="41" spans="1:11" x14ac:dyDescent="0.15">
      <c r="A41" s="89" t="str">
        <f t="shared" si="3"/>
        <v>上川大内出張所</v>
      </c>
      <c r="B41" s="90">
        <f>入力用!H40</f>
        <v>40</v>
      </c>
      <c r="C41" s="90">
        <f>入力用!K40</f>
        <v>38</v>
      </c>
      <c r="D41" s="90">
        <f>入力用!N40</f>
        <v>47</v>
      </c>
      <c r="E41" s="90">
        <f>入力用!Q40</f>
        <v>48</v>
      </c>
      <c r="F41" s="90">
        <f>入力用!T40</f>
        <v>43</v>
      </c>
      <c r="G41" s="90">
        <f>入力用!W40</f>
        <v>16</v>
      </c>
      <c r="H41" s="90">
        <f>入力用!Z40</f>
        <v>44</v>
      </c>
      <c r="I41" s="90">
        <f>入力用!AC40</f>
        <v>44</v>
      </c>
      <c r="J41" s="92">
        <f>入力用!AF40</f>
        <v>33</v>
      </c>
      <c r="K41" s="94">
        <f t="shared" si="2"/>
        <v>353</v>
      </c>
    </row>
    <row r="42" spans="1:11" x14ac:dyDescent="0.15">
      <c r="A42" s="89" t="str">
        <f t="shared" si="3"/>
        <v>直根公民館</v>
      </c>
      <c r="B42" s="90">
        <f>入力用!H41</f>
        <v>37</v>
      </c>
      <c r="C42" s="90">
        <f>入力用!K41</f>
        <v>31</v>
      </c>
      <c r="D42" s="90">
        <f>入力用!N41</f>
        <v>41</v>
      </c>
      <c r="E42" s="90">
        <f>入力用!Q41</f>
        <v>48</v>
      </c>
      <c r="F42" s="90">
        <f>入力用!T41</f>
        <v>43</v>
      </c>
      <c r="G42" s="90">
        <f>入力用!W41</f>
        <v>16</v>
      </c>
      <c r="H42" s="90">
        <f>入力用!Z41</f>
        <v>34</v>
      </c>
      <c r="I42" s="90">
        <f>入力用!AC41</f>
        <v>56</v>
      </c>
      <c r="J42" s="92">
        <f>入力用!AF41</f>
        <v>38</v>
      </c>
      <c r="K42" s="94">
        <f t="shared" si="2"/>
        <v>344</v>
      </c>
    </row>
    <row r="43" spans="1:11" x14ac:dyDescent="0.15">
      <c r="A43" s="89" t="str">
        <f t="shared" si="3"/>
        <v>笹子公民館</v>
      </c>
      <c r="B43" s="90">
        <f>入力用!H42</f>
        <v>31</v>
      </c>
      <c r="C43" s="90">
        <f>入力用!K42</f>
        <v>27</v>
      </c>
      <c r="D43" s="90">
        <f>入力用!N42</f>
        <v>29</v>
      </c>
      <c r="E43" s="90">
        <f>入力用!Q42</f>
        <v>35</v>
      </c>
      <c r="F43" s="90">
        <f>入力用!T42</f>
        <v>38</v>
      </c>
      <c r="G43" s="90">
        <f>入力用!W42</f>
        <v>29</v>
      </c>
      <c r="H43" s="90">
        <f>入力用!Z42</f>
        <v>38</v>
      </c>
      <c r="I43" s="90">
        <f>入力用!AC42</f>
        <v>31</v>
      </c>
      <c r="J43" s="92">
        <f>入力用!AF42</f>
        <v>20</v>
      </c>
      <c r="K43" s="94">
        <f t="shared" si="2"/>
        <v>278</v>
      </c>
    </row>
    <row r="44" spans="1:11" x14ac:dyDescent="0.15">
      <c r="A44" s="89" t="str">
        <f t="shared" si="3"/>
        <v>矢島体育センター</v>
      </c>
      <c r="B44" s="90">
        <f>入力用!H45</f>
        <v>0</v>
      </c>
      <c r="C44" s="90">
        <f>入力用!K45</f>
        <v>0</v>
      </c>
      <c r="D44" s="90">
        <f>入力用!N45</f>
        <v>25</v>
      </c>
      <c r="E44" s="90">
        <f>入力用!Q45</f>
        <v>131</v>
      </c>
      <c r="F44" s="90">
        <f>入力用!T45</f>
        <v>165</v>
      </c>
      <c r="G44" s="90">
        <f>入力用!W45</f>
        <v>83</v>
      </c>
      <c r="H44" s="90">
        <f>入力用!Z45</f>
        <v>170</v>
      </c>
      <c r="I44" s="90">
        <f>入力用!AC45</f>
        <v>180</v>
      </c>
      <c r="J44" s="92">
        <f>入力用!AF45</f>
        <v>144</v>
      </c>
      <c r="K44" s="94">
        <f t="shared" si="2"/>
        <v>898</v>
      </c>
    </row>
    <row r="45" spans="1:11" x14ac:dyDescent="0.15">
      <c r="A45" s="89" t="str">
        <f t="shared" si="3"/>
        <v>矢島福祉会館</v>
      </c>
      <c r="B45" s="90">
        <f>入力用!H46</f>
        <v>0</v>
      </c>
      <c r="C45" s="90">
        <f>入力用!K46</f>
        <v>0</v>
      </c>
      <c r="D45" s="90">
        <f>入力用!N46</f>
        <v>8</v>
      </c>
      <c r="E45" s="90">
        <f>入力用!Q46</f>
        <v>86</v>
      </c>
      <c r="F45" s="90">
        <f>入力用!T46</f>
        <v>89</v>
      </c>
      <c r="G45" s="90">
        <f>入力用!W46</f>
        <v>50</v>
      </c>
      <c r="H45" s="90">
        <f>入力用!Z46</f>
        <v>83</v>
      </c>
      <c r="I45" s="90">
        <f>入力用!AC46</f>
        <v>97</v>
      </c>
      <c r="J45" s="92">
        <f>入力用!AF46</f>
        <v>62</v>
      </c>
      <c r="K45" s="94">
        <f t="shared" si="2"/>
        <v>475</v>
      </c>
    </row>
    <row r="46" spans="1:11" x14ac:dyDescent="0.15">
      <c r="A46" s="89" t="str">
        <f t="shared" si="3"/>
        <v>港の湯</v>
      </c>
      <c r="B46" s="90">
        <f>入力用!H47</f>
        <v>0</v>
      </c>
      <c r="C46" s="90">
        <f>入力用!K47</f>
        <v>0</v>
      </c>
      <c r="D46" s="90">
        <f>入力用!N47</f>
        <v>20</v>
      </c>
      <c r="E46" s="90">
        <f>入力用!Q47</f>
        <v>214</v>
      </c>
      <c r="F46" s="90">
        <f>入力用!T47</f>
        <v>342</v>
      </c>
      <c r="G46" s="90">
        <f>入力用!W47</f>
        <v>128</v>
      </c>
      <c r="H46" s="90">
        <f>入力用!Z47</f>
        <v>271</v>
      </c>
      <c r="I46" s="90">
        <f>入力用!AC47</f>
        <v>341</v>
      </c>
      <c r="J46" s="92">
        <f>入力用!AF47</f>
        <v>288</v>
      </c>
      <c r="K46" s="94">
        <f t="shared" si="2"/>
        <v>1604</v>
      </c>
    </row>
    <row r="47" spans="1:11" x14ac:dyDescent="0.15">
      <c r="A47" s="89" t="str">
        <f t="shared" si="3"/>
        <v>カダーレ</v>
      </c>
      <c r="B47" s="90">
        <f>入力用!H44</f>
        <v>0</v>
      </c>
      <c r="C47" s="90">
        <f>入力用!K44</f>
        <v>0</v>
      </c>
      <c r="D47" s="90">
        <f>入力用!N44</f>
        <v>0</v>
      </c>
      <c r="E47" s="90">
        <f>入力用!Q44</f>
        <v>1844</v>
      </c>
      <c r="F47" s="90">
        <f>入力用!T44</f>
        <v>4281</v>
      </c>
      <c r="G47" s="90">
        <f>入力用!W44</f>
        <v>4403</v>
      </c>
      <c r="H47" s="90">
        <f>入力用!Z44</f>
        <v>4146</v>
      </c>
      <c r="I47" s="90">
        <f>入力用!AC44</f>
        <v>4738</v>
      </c>
      <c r="J47" s="92">
        <f>入力用!AF44</f>
        <v>4203</v>
      </c>
      <c r="K47" s="94">
        <f t="shared" si="2"/>
        <v>23615</v>
      </c>
    </row>
    <row r="48" spans="1:11" x14ac:dyDescent="0.15">
      <c r="A48" s="89" t="str">
        <f t="shared" si="3"/>
        <v>鳥海診療所</v>
      </c>
      <c r="B48" s="90">
        <f>入力用!H48</f>
        <v>0</v>
      </c>
      <c r="C48" s="90">
        <f>入力用!K48</f>
        <v>0</v>
      </c>
      <c r="D48" s="90">
        <f>入力用!N48</f>
        <v>0</v>
      </c>
      <c r="E48" s="90">
        <f>入力用!Q48</f>
        <v>0</v>
      </c>
      <c r="F48" s="90">
        <f>入力用!T48</f>
        <v>0</v>
      </c>
      <c r="G48" s="90">
        <f>入力用!W48</f>
        <v>0</v>
      </c>
      <c r="H48" s="90">
        <f>入力用!Z48</f>
        <v>0</v>
      </c>
      <c r="I48" s="90">
        <f>入力用!AC48</f>
        <v>149</v>
      </c>
      <c r="J48" s="92">
        <f>入力用!AF48</f>
        <v>109</v>
      </c>
      <c r="K48" s="94">
        <f t="shared" si="2"/>
        <v>258</v>
      </c>
    </row>
    <row r="49" spans="1:11" ht="14.25" thickBot="1" x14ac:dyDescent="0.2">
      <c r="A49" s="95" t="str">
        <f>A24</f>
        <v>予備機（情報管理課）</v>
      </c>
      <c r="B49" s="96">
        <f>入力用!H43</f>
        <v>599</v>
      </c>
      <c r="C49" s="96">
        <f>入力用!K43</f>
        <v>570</v>
      </c>
      <c r="D49" s="96">
        <f>入力用!N43</f>
        <v>639</v>
      </c>
      <c r="E49" s="96">
        <f>入力用!Q43</f>
        <v>794</v>
      </c>
      <c r="F49" s="96">
        <f>入力用!T43</f>
        <v>742</v>
      </c>
      <c r="G49" s="96">
        <f>入力用!W43</f>
        <v>414</v>
      </c>
      <c r="H49" s="96">
        <f>入力用!Z43</f>
        <v>851</v>
      </c>
      <c r="I49" s="96">
        <f>入力用!AC43</f>
        <v>979</v>
      </c>
      <c r="J49" s="97">
        <f>入力用!AF43</f>
        <v>696</v>
      </c>
      <c r="K49" s="98">
        <f t="shared" si="2"/>
        <v>6284</v>
      </c>
    </row>
    <row r="50" spans="1:11" ht="14.25" thickTop="1" x14ac:dyDescent="0.15">
      <c r="A50" s="99" t="str">
        <f>A25</f>
        <v>月計</v>
      </c>
      <c r="B50" s="100">
        <f t="shared" ref="B50:J50" si="4">SUM(B29:B49)</f>
        <v>4453</v>
      </c>
      <c r="C50" s="100">
        <f t="shared" si="4"/>
        <v>5197</v>
      </c>
      <c r="D50" s="100">
        <f t="shared" si="4"/>
        <v>5504</v>
      </c>
      <c r="E50" s="100">
        <f t="shared" si="4"/>
        <v>7606</v>
      </c>
      <c r="F50" s="100">
        <f t="shared" si="4"/>
        <v>10511</v>
      </c>
      <c r="G50" s="100">
        <f t="shared" si="4"/>
        <v>8255</v>
      </c>
      <c r="H50" s="100">
        <f t="shared" si="4"/>
        <v>10457</v>
      </c>
      <c r="I50" s="100">
        <f t="shared" si="4"/>
        <v>11899</v>
      </c>
      <c r="J50" s="101">
        <f t="shared" si="4"/>
        <v>10232</v>
      </c>
      <c r="K50" s="102">
        <f t="shared" si="2"/>
        <v>74114</v>
      </c>
    </row>
    <row r="53" spans="1:11" x14ac:dyDescent="0.15">
      <c r="A53" s="88" t="s">
        <v>164</v>
      </c>
      <c r="B53" s="88" t="s">
        <v>169</v>
      </c>
      <c r="C53" s="88" t="s">
        <v>170</v>
      </c>
      <c r="D53" s="88" t="s">
        <v>171</v>
      </c>
      <c r="E53" s="88" t="s">
        <v>172</v>
      </c>
      <c r="F53" s="88" t="s">
        <v>173</v>
      </c>
      <c r="G53" s="88" t="s">
        <v>174</v>
      </c>
      <c r="H53" s="88" t="s">
        <v>175</v>
      </c>
      <c r="I53" s="88" t="s">
        <v>176</v>
      </c>
      <c r="J53" s="91" t="s">
        <v>177</v>
      </c>
      <c r="K53" s="93" t="s">
        <v>178</v>
      </c>
    </row>
    <row r="54" spans="1:11" x14ac:dyDescent="0.15">
      <c r="A54" s="89" t="str">
        <f>A4</f>
        <v>ナイスアリーナ</v>
      </c>
      <c r="B54" s="90">
        <f>入力用!I4</f>
        <v>380</v>
      </c>
      <c r="C54" s="90">
        <f>入力用!L4</f>
        <v>621</v>
      </c>
      <c r="D54" s="90">
        <f>入力用!O4</f>
        <v>707</v>
      </c>
      <c r="E54" s="90">
        <f>入力用!R4</f>
        <v>683</v>
      </c>
      <c r="F54" s="90">
        <f>入力用!U4</f>
        <v>667</v>
      </c>
      <c r="G54" s="90">
        <f>入力用!X4</f>
        <v>682</v>
      </c>
      <c r="H54" s="90">
        <f>入力用!AA4</f>
        <v>835</v>
      </c>
      <c r="I54" s="90">
        <f>入力用!AD4</f>
        <v>761</v>
      </c>
      <c r="J54" s="92">
        <f>入力用!AG4</f>
        <v>969</v>
      </c>
      <c r="K54" s="94">
        <f t="shared" ref="K54:K75" si="5">SUM(B54:J54)</f>
        <v>6305</v>
      </c>
    </row>
    <row r="55" spans="1:11" x14ac:dyDescent="0.15">
      <c r="A55" s="89" t="str">
        <f t="shared" ref="A55:A75" si="6">A5</f>
        <v>由利本荘市総合体育館</v>
      </c>
      <c r="B55" s="90">
        <f>SUM(入力用!I26:I29)</f>
        <v>559</v>
      </c>
      <c r="C55" s="90">
        <f>SUM(入力用!L26:L29)</f>
        <v>884</v>
      </c>
      <c r="D55" s="90">
        <f>SUM(入力用!O26:O29)</f>
        <v>733</v>
      </c>
      <c r="E55" s="90">
        <f>SUM(入力用!R26:R29)</f>
        <v>424</v>
      </c>
      <c r="F55" s="90">
        <f>SUM(入力用!U26:U29)</f>
        <v>854</v>
      </c>
      <c r="G55" s="90">
        <f>SUM(入力用!X26:X29)</f>
        <v>483</v>
      </c>
      <c r="H55" s="90">
        <f>SUM(入力用!AA26:AA29)</f>
        <v>804</v>
      </c>
      <c r="I55" s="90">
        <f>SUM(入力用!AD26:AD29)</f>
        <v>890</v>
      </c>
      <c r="J55" s="92">
        <f>SUM(入力用!AG26:AG29)</f>
        <v>623</v>
      </c>
      <c r="K55" s="94">
        <f t="shared" si="5"/>
        <v>6254</v>
      </c>
    </row>
    <row r="56" spans="1:11" x14ac:dyDescent="0.15">
      <c r="A56" s="89" t="str">
        <f t="shared" si="6"/>
        <v>岩城総合体育館</v>
      </c>
      <c r="B56" s="90">
        <f>入力用!I30</f>
        <v>91</v>
      </c>
      <c r="C56" s="90">
        <f>入力用!L30</f>
        <v>116</v>
      </c>
      <c r="D56" s="90">
        <f>入力用!O30</f>
        <v>112</v>
      </c>
      <c r="E56" s="90">
        <f>入力用!R30</f>
        <v>157</v>
      </c>
      <c r="F56" s="90">
        <f>入力用!U30</f>
        <v>105</v>
      </c>
      <c r="G56" s="90">
        <f>入力用!X30</f>
        <v>67</v>
      </c>
      <c r="H56" s="90">
        <f>入力用!AA30</f>
        <v>62</v>
      </c>
      <c r="I56" s="90">
        <f>入力用!AD30</f>
        <v>229</v>
      </c>
      <c r="J56" s="92">
        <f>入力用!AG30</f>
        <v>85</v>
      </c>
      <c r="K56" s="94">
        <f t="shared" si="5"/>
        <v>1024</v>
      </c>
    </row>
    <row r="57" spans="1:11" x14ac:dyDescent="0.15">
      <c r="A57" s="89" t="str">
        <f t="shared" si="6"/>
        <v>有鄰館</v>
      </c>
      <c r="B57" s="90">
        <f>入力用!I31</f>
        <v>12</v>
      </c>
      <c r="C57" s="90">
        <f>入力用!L31</f>
        <v>17</v>
      </c>
      <c r="D57" s="90">
        <f>入力用!O31</f>
        <v>22</v>
      </c>
      <c r="E57" s="90">
        <f>入力用!R31</f>
        <v>16</v>
      </c>
      <c r="F57" s="90">
        <f>入力用!U31</f>
        <v>16</v>
      </c>
      <c r="G57" s="90">
        <f>入力用!X31</f>
        <v>18</v>
      </c>
      <c r="H57" s="90">
        <f>入力用!AA31</f>
        <v>28</v>
      </c>
      <c r="I57" s="90">
        <f>入力用!AD31</f>
        <v>27</v>
      </c>
      <c r="J57" s="92">
        <f>入力用!AG31</f>
        <v>17</v>
      </c>
      <c r="K57" s="94">
        <f t="shared" si="5"/>
        <v>173</v>
      </c>
    </row>
    <row r="58" spans="1:11" x14ac:dyDescent="0.15">
      <c r="A58" s="89" t="str">
        <f t="shared" si="6"/>
        <v>松ヶ崎出張所</v>
      </c>
      <c r="B58" s="90">
        <f>入力用!I32</f>
        <v>24</v>
      </c>
      <c r="C58" s="90">
        <f>入力用!L32</f>
        <v>20</v>
      </c>
      <c r="D58" s="90">
        <f>入力用!O32</f>
        <v>19</v>
      </c>
      <c r="E58" s="90">
        <f>入力用!R32</f>
        <v>35</v>
      </c>
      <c r="F58" s="90">
        <f>入力用!U32</f>
        <v>17</v>
      </c>
      <c r="G58" s="90">
        <f>入力用!X32</f>
        <v>11</v>
      </c>
      <c r="H58" s="90">
        <f>入力用!AA32</f>
        <v>19</v>
      </c>
      <c r="I58" s="90">
        <f>入力用!AD32</f>
        <v>21</v>
      </c>
      <c r="J58" s="92">
        <f>入力用!AG32</f>
        <v>21</v>
      </c>
      <c r="K58" s="94">
        <f t="shared" si="5"/>
        <v>187</v>
      </c>
    </row>
    <row r="59" spans="1:11" x14ac:dyDescent="0.15">
      <c r="A59" s="89" t="str">
        <f t="shared" si="6"/>
        <v>北内越公民館</v>
      </c>
      <c r="B59" s="90">
        <f>入力用!I33</f>
        <v>25</v>
      </c>
      <c r="C59" s="90">
        <f>入力用!L33</f>
        <v>24</v>
      </c>
      <c r="D59" s="90">
        <f>入力用!O33</f>
        <v>36</v>
      </c>
      <c r="E59" s="90">
        <f>入力用!R33</f>
        <v>42</v>
      </c>
      <c r="F59" s="90">
        <f>入力用!U33</f>
        <v>40</v>
      </c>
      <c r="G59" s="90">
        <f>入力用!X33</f>
        <v>28</v>
      </c>
      <c r="H59" s="90">
        <f>入力用!AA33</f>
        <v>43</v>
      </c>
      <c r="I59" s="90">
        <f>入力用!AD33</f>
        <v>60</v>
      </c>
      <c r="J59" s="92">
        <f>入力用!AG33</f>
        <v>44</v>
      </c>
      <c r="K59" s="94">
        <f t="shared" si="5"/>
        <v>342</v>
      </c>
    </row>
    <row r="60" spans="1:11" x14ac:dyDescent="0.15">
      <c r="A60" s="89" t="str">
        <f t="shared" si="6"/>
        <v>南内越公民館</v>
      </c>
      <c r="B60" s="90">
        <f>入力用!I34</f>
        <v>41</v>
      </c>
      <c r="C60" s="90">
        <f>入力用!L34</f>
        <v>30</v>
      </c>
      <c r="D60" s="90">
        <f>入力用!O34</f>
        <v>38</v>
      </c>
      <c r="E60" s="90">
        <f>入力用!R34</f>
        <v>52</v>
      </c>
      <c r="F60" s="90">
        <f>入力用!U34</f>
        <v>83</v>
      </c>
      <c r="G60" s="90">
        <f>入力用!X34</f>
        <v>35</v>
      </c>
      <c r="H60" s="90">
        <f>入力用!AA34</f>
        <v>55</v>
      </c>
      <c r="I60" s="90">
        <f>入力用!AD34</f>
        <v>76</v>
      </c>
      <c r="J60" s="92">
        <f>入力用!AG34</f>
        <v>70</v>
      </c>
      <c r="K60" s="94">
        <f t="shared" si="5"/>
        <v>480</v>
      </c>
    </row>
    <row r="61" spans="1:11" x14ac:dyDescent="0.15">
      <c r="A61" s="89" t="str">
        <f t="shared" si="6"/>
        <v>小友公民館</v>
      </c>
      <c r="B61" s="90">
        <f>入力用!I35</f>
        <v>35</v>
      </c>
      <c r="C61" s="90">
        <f>入力用!L35</f>
        <v>51</v>
      </c>
      <c r="D61" s="90">
        <f>入力用!O35</f>
        <v>61</v>
      </c>
      <c r="E61" s="90">
        <f>入力用!R35</f>
        <v>68</v>
      </c>
      <c r="F61" s="90">
        <f>入力用!U35</f>
        <v>66</v>
      </c>
      <c r="G61" s="90">
        <f>入力用!X35</f>
        <v>42</v>
      </c>
      <c r="H61" s="90">
        <f>入力用!AA35</f>
        <v>73</v>
      </c>
      <c r="I61" s="90">
        <f>入力用!AD35</f>
        <v>87</v>
      </c>
      <c r="J61" s="92">
        <f>入力用!AG35</f>
        <v>50</v>
      </c>
      <c r="K61" s="94">
        <f t="shared" si="5"/>
        <v>533</v>
      </c>
    </row>
    <row r="62" spans="1:11" x14ac:dyDescent="0.15">
      <c r="A62" s="89" t="str">
        <f t="shared" si="6"/>
        <v>ウッディホールこだま</v>
      </c>
      <c r="B62" s="90">
        <f>入力用!I36</f>
        <v>10</v>
      </c>
      <c r="C62" s="90">
        <f>入力用!L36</f>
        <v>12</v>
      </c>
      <c r="D62" s="90">
        <f>入力用!O36</f>
        <v>16</v>
      </c>
      <c r="E62" s="90">
        <f>入力用!R36</f>
        <v>24</v>
      </c>
      <c r="F62" s="90">
        <f>入力用!U36</f>
        <v>27</v>
      </c>
      <c r="G62" s="90">
        <f>入力用!X36</f>
        <v>16</v>
      </c>
      <c r="H62" s="90">
        <f>入力用!AA36</f>
        <v>27</v>
      </c>
      <c r="I62" s="90">
        <f>入力用!AD36</f>
        <v>31</v>
      </c>
      <c r="J62" s="92">
        <f>入力用!AG36</f>
        <v>32</v>
      </c>
      <c r="K62" s="94">
        <f t="shared" si="5"/>
        <v>195</v>
      </c>
    </row>
    <row r="63" spans="1:11" x14ac:dyDescent="0.15">
      <c r="A63" s="89" t="str">
        <f t="shared" si="6"/>
        <v>子吉公民館</v>
      </c>
      <c r="B63" s="90">
        <f>入力用!I37</f>
        <v>21</v>
      </c>
      <c r="C63" s="90">
        <f>入力用!L37</f>
        <v>17</v>
      </c>
      <c r="D63" s="90">
        <f>入力用!O37</f>
        <v>21</v>
      </c>
      <c r="E63" s="90">
        <f>入力用!R37</f>
        <v>24</v>
      </c>
      <c r="F63" s="90">
        <f>入力用!U37</f>
        <v>27</v>
      </c>
      <c r="G63" s="90">
        <f>入力用!X37</f>
        <v>21</v>
      </c>
      <c r="H63" s="90">
        <f>入力用!AA37</f>
        <v>35</v>
      </c>
      <c r="I63" s="90">
        <f>入力用!AD37</f>
        <v>32</v>
      </c>
      <c r="J63" s="92">
        <f>入力用!AG37</f>
        <v>22</v>
      </c>
      <c r="K63" s="94">
        <f t="shared" si="5"/>
        <v>220</v>
      </c>
    </row>
    <row r="64" spans="1:11" x14ac:dyDescent="0.15">
      <c r="A64" s="89" t="str">
        <f t="shared" si="6"/>
        <v>亀田出張所</v>
      </c>
      <c r="B64" s="90">
        <f>入力用!I38</f>
        <v>17</v>
      </c>
      <c r="C64" s="90">
        <f>入力用!L38</f>
        <v>14</v>
      </c>
      <c r="D64" s="90">
        <f>入力用!O38</f>
        <v>13</v>
      </c>
      <c r="E64" s="90">
        <f>入力用!R38</f>
        <v>28</v>
      </c>
      <c r="F64" s="90">
        <f>入力用!U38</f>
        <v>14</v>
      </c>
      <c r="G64" s="90">
        <f>入力用!X38</f>
        <v>8</v>
      </c>
      <c r="H64" s="90">
        <f>入力用!AA38</f>
        <v>21</v>
      </c>
      <c r="I64" s="90">
        <f>入力用!AD38</f>
        <v>18</v>
      </c>
      <c r="J64" s="92">
        <f>入力用!AG38</f>
        <v>9</v>
      </c>
      <c r="K64" s="94">
        <f t="shared" si="5"/>
        <v>142</v>
      </c>
    </row>
    <row r="65" spans="1:11" x14ac:dyDescent="0.15">
      <c r="A65" s="89" t="str">
        <f t="shared" si="6"/>
        <v>下川大内出張所</v>
      </c>
      <c r="B65" s="90">
        <f>入力用!I39</f>
        <v>22</v>
      </c>
      <c r="C65" s="90">
        <f>入力用!L39</f>
        <v>16</v>
      </c>
      <c r="D65" s="90">
        <f>入力用!O39</f>
        <v>15</v>
      </c>
      <c r="E65" s="90">
        <f>入力用!R39</f>
        <v>16</v>
      </c>
      <c r="F65" s="90">
        <f>入力用!U39</f>
        <v>46</v>
      </c>
      <c r="G65" s="90">
        <f>入力用!X39</f>
        <v>14</v>
      </c>
      <c r="H65" s="90">
        <f>入力用!AA39</f>
        <v>30</v>
      </c>
      <c r="I65" s="90">
        <f>入力用!AD39</f>
        <v>33</v>
      </c>
      <c r="J65" s="92">
        <f>入力用!AG39</f>
        <v>25</v>
      </c>
      <c r="K65" s="94">
        <f t="shared" si="5"/>
        <v>217</v>
      </c>
    </row>
    <row r="66" spans="1:11" x14ac:dyDescent="0.15">
      <c r="A66" s="89" t="str">
        <f t="shared" si="6"/>
        <v>上川大内出張所</v>
      </c>
      <c r="B66" s="90">
        <f>入力用!I40</f>
        <v>8</v>
      </c>
      <c r="C66" s="90">
        <f>入力用!L40</f>
        <v>8</v>
      </c>
      <c r="D66" s="90">
        <f>入力用!O40</f>
        <v>11</v>
      </c>
      <c r="E66" s="90">
        <f>入力用!R40</f>
        <v>7</v>
      </c>
      <c r="F66" s="90">
        <f>入力用!U40</f>
        <v>8</v>
      </c>
      <c r="G66" s="90">
        <f>入力用!X40</f>
        <v>5</v>
      </c>
      <c r="H66" s="90">
        <f>入力用!AA40</f>
        <v>9</v>
      </c>
      <c r="I66" s="90">
        <f>入力用!AD40</f>
        <v>11</v>
      </c>
      <c r="J66" s="92">
        <f>入力用!AG40</f>
        <v>8</v>
      </c>
      <c r="K66" s="94">
        <f t="shared" si="5"/>
        <v>75</v>
      </c>
    </row>
    <row r="67" spans="1:11" x14ac:dyDescent="0.15">
      <c r="A67" s="89" t="str">
        <f t="shared" si="6"/>
        <v>直根公民館</v>
      </c>
      <c r="B67" s="90">
        <f>入力用!I41</f>
        <v>9</v>
      </c>
      <c r="C67" s="90">
        <f>入力用!L41</f>
        <v>5</v>
      </c>
      <c r="D67" s="90">
        <f>入力用!O41</f>
        <v>7</v>
      </c>
      <c r="E67" s="90">
        <f>入力用!R41</f>
        <v>15</v>
      </c>
      <c r="F67" s="90">
        <f>入力用!U41</f>
        <v>13</v>
      </c>
      <c r="G67" s="90">
        <f>入力用!X41</f>
        <v>7</v>
      </c>
      <c r="H67" s="90">
        <f>入力用!AA41</f>
        <v>9</v>
      </c>
      <c r="I67" s="90">
        <f>入力用!AD41</f>
        <v>10</v>
      </c>
      <c r="J67" s="92">
        <f>入力用!AG41</f>
        <v>8</v>
      </c>
      <c r="K67" s="94">
        <f t="shared" si="5"/>
        <v>83</v>
      </c>
    </row>
    <row r="68" spans="1:11" x14ac:dyDescent="0.15">
      <c r="A68" s="89" t="str">
        <f t="shared" si="6"/>
        <v>笹子公民館</v>
      </c>
      <c r="B68" s="90">
        <f>入力用!I42</f>
        <v>16</v>
      </c>
      <c r="C68" s="90">
        <f>入力用!L42</f>
        <v>12</v>
      </c>
      <c r="D68" s="90">
        <f>入力用!O42</f>
        <v>12</v>
      </c>
      <c r="E68" s="90">
        <f>入力用!R42</f>
        <v>16</v>
      </c>
      <c r="F68" s="90">
        <f>入力用!U42</f>
        <v>13</v>
      </c>
      <c r="G68" s="90">
        <f>入力用!X42</f>
        <v>15</v>
      </c>
      <c r="H68" s="90">
        <f>入力用!AA42</f>
        <v>16</v>
      </c>
      <c r="I68" s="90">
        <f>入力用!AD42</f>
        <v>16</v>
      </c>
      <c r="J68" s="92">
        <f>入力用!AG42</f>
        <v>9</v>
      </c>
      <c r="K68" s="94">
        <f t="shared" si="5"/>
        <v>125</v>
      </c>
    </row>
    <row r="69" spans="1:11" x14ac:dyDescent="0.15">
      <c r="A69" s="89" t="str">
        <f t="shared" si="6"/>
        <v>矢島体育センター</v>
      </c>
      <c r="B69" s="90">
        <f>入力用!I45</f>
        <v>0</v>
      </c>
      <c r="C69" s="90">
        <f>入力用!L45</f>
        <v>0</v>
      </c>
      <c r="D69" s="90">
        <f>入力用!O45</f>
        <v>14</v>
      </c>
      <c r="E69" s="90">
        <f>入力用!R45</f>
        <v>18</v>
      </c>
      <c r="F69" s="90">
        <f>入力用!U45</f>
        <v>21</v>
      </c>
      <c r="G69" s="90">
        <f>入力用!X45</f>
        <v>17</v>
      </c>
      <c r="H69" s="90">
        <f>入力用!AA45</f>
        <v>22</v>
      </c>
      <c r="I69" s="90">
        <f>入力用!AD45</f>
        <v>26</v>
      </c>
      <c r="J69" s="92">
        <f>入力用!AG45</f>
        <v>25</v>
      </c>
      <c r="K69" s="94">
        <f t="shared" si="5"/>
        <v>143</v>
      </c>
    </row>
    <row r="70" spans="1:11" x14ac:dyDescent="0.15">
      <c r="A70" s="89" t="str">
        <f t="shared" si="6"/>
        <v>矢島福祉会館</v>
      </c>
      <c r="B70" s="90">
        <f>入力用!I46</f>
        <v>0</v>
      </c>
      <c r="C70" s="90">
        <f>入力用!L46</f>
        <v>0</v>
      </c>
      <c r="D70" s="90">
        <f>入力用!O46</f>
        <v>6</v>
      </c>
      <c r="E70" s="90">
        <f>入力用!R46</f>
        <v>20</v>
      </c>
      <c r="F70" s="90">
        <f>入力用!U46</f>
        <v>22</v>
      </c>
      <c r="G70" s="90">
        <f>入力用!X46</f>
        <v>25</v>
      </c>
      <c r="H70" s="90">
        <f>入力用!AA46</f>
        <v>19</v>
      </c>
      <c r="I70" s="90">
        <f>入力用!AD46</f>
        <v>30</v>
      </c>
      <c r="J70" s="92">
        <f>入力用!AG46</f>
        <v>13</v>
      </c>
      <c r="K70" s="94">
        <f t="shared" si="5"/>
        <v>135</v>
      </c>
    </row>
    <row r="71" spans="1:11" x14ac:dyDescent="0.15">
      <c r="A71" s="89" t="str">
        <f t="shared" si="6"/>
        <v>港の湯</v>
      </c>
      <c r="B71" s="90">
        <f>入力用!I47</f>
        <v>0</v>
      </c>
      <c r="C71" s="90">
        <f>入力用!L47</f>
        <v>0</v>
      </c>
      <c r="D71" s="90">
        <f>入力用!O47</f>
        <v>17</v>
      </c>
      <c r="E71" s="90">
        <f>入力用!R47</f>
        <v>117</v>
      </c>
      <c r="F71" s="90">
        <f>入力用!U47</f>
        <v>218</v>
      </c>
      <c r="G71" s="90">
        <f>入力用!X47</f>
        <v>82</v>
      </c>
      <c r="H71" s="90">
        <f>入力用!AA47</f>
        <v>139</v>
      </c>
      <c r="I71" s="90">
        <f>入力用!AD47</f>
        <v>171</v>
      </c>
      <c r="J71" s="92">
        <f>入力用!AG47</f>
        <v>150</v>
      </c>
      <c r="K71" s="94">
        <f t="shared" si="5"/>
        <v>894</v>
      </c>
    </row>
    <row r="72" spans="1:11" x14ac:dyDescent="0.15">
      <c r="A72" s="89" t="str">
        <f t="shared" si="6"/>
        <v>カダーレ</v>
      </c>
      <c r="B72" s="90">
        <f>入力用!I44</f>
        <v>0</v>
      </c>
      <c r="C72" s="90">
        <f>入力用!L44</f>
        <v>0</v>
      </c>
      <c r="D72" s="90">
        <f>入力用!O44</f>
        <v>0</v>
      </c>
      <c r="E72" s="90">
        <f>入力用!R44</f>
        <v>842</v>
      </c>
      <c r="F72" s="90">
        <f>入力用!U44</f>
        <v>1311</v>
      </c>
      <c r="G72" s="90">
        <f>入力用!X44</f>
        <v>1219</v>
      </c>
      <c r="H72" s="90">
        <f>入力用!AA44</f>
        <v>1229</v>
      </c>
      <c r="I72" s="90">
        <f>入力用!AD44</f>
        <v>1362</v>
      </c>
      <c r="J72" s="92">
        <f>入力用!AG44</f>
        <v>1300</v>
      </c>
      <c r="K72" s="94">
        <f t="shared" si="5"/>
        <v>7263</v>
      </c>
    </row>
    <row r="73" spans="1:11" x14ac:dyDescent="0.15">
      <c r="A73" s="89" t="str">
        <f t="shared" si="6"/>
        <v>鳥海診療所</v>
      </c>
      <c r="B73" s="90">
        <f>入力用!I48</f>
        <v>0</v>
      </c>
      <c r="C73" s="90">
        <f>入力用!L48</f>
        <v>0</v>
      </c>
      <c r="D73" s="90">
        <f>入力用!O48</f>
        <v>0</v>
      </c>
      <c r="E73" s="90">
        <f>入力用!R48</f>
        <v>0</v>
      </c>
      <c r="F73" s="90">
        <f>入力用!U48</f>
        <v>0</v>
      </c>
      <c r="G73" s="90">
        <f>入力用!X48</f>
        <v>0</v>
      </c>
      <c r="H73" s="90">
        <f>入力用!AA48</f>
        <v>0</v>
      </c>
      <c r="I73" s="90">
        <f>入力用!AD48</f>
        <v>21</v>
      </c>
      <c r="J73" s="92">
        <f>入力用!AG48</f>
        <v>19</v>
      </c>
      <c r="K73" s="94">
        <f t="shared" si="5"/>
        <v>40</v>
      </c>
    </row>
    <row r="74" spans="1:11" ht="14.25" thickBot="1" x14ac:dyDescent="0.2">
      <c r="A74" s="95" t="str">
        <f t="shared" si="6"/>
        <v>予備機（情報管理課）</v>
      </c>
      <c r="B74" s="96">
        <f>入力用!I43</f>
        <v>195</v>
      </c>
      <c r="C74" s="96">
        <f>入力用!L43</f>
        <v>166</v>
      </c>
      <c r="D74" s="96">
        <f>入力用!O43</f>
        <v>183</v>
      </c>
      <c r="E74" s="96">
        <f>入力用!R43</f>
        <v>255</v>
      </c>
      <c r="F74" s="96">
        <f>入力用!U43</f>
        <v>306</v>
      </c>
      <c r="G74" s="96">
        <f>入力用!X43</f>
        <v>210</v>
      </c>
      <c r="H74" s="96">
        <f>入力用!AA43</f>
        <v>362</v>
      </c>
      <c r="I74" s="96">
        <f>入力用!AD43</f>
        <v>378</v>
      </c>
      <c r="J74" s="97">
        <f>入力用!AG43</f>
        <v>304</v>
      </c>
      <c r="K74" s="98">
        <f t="shared" si="5"/>
        <v>2359</v>
      </c>
    </row>
    <row r="75" spans="1:11" ht="14.25" thickTop="1" x14ac:dyDescent="0.15">
      <c r="A75" s="99" t="str">
        <f t="shared" si="6"/>
        <v>月計</v>
      </c>
      <c r="B75" s="100">
        <f t="shared" ref="B75:J75" si="7">SUM(B54:B74)</f>
        <v>1465</v>
      </c>
      <c r="C75" s="100">
        <f t="shared" si="7"/>
        <v>2013</v>
      </c>
      <c r="D75" s="100">
        <f t="shared" si="7"/>
        <v>2043</v>
      </c>
      <c r="E75" s="100">
        <f t="shared" si="7"/>
        <v>2859</v>
      </c>
      <c r="F75" s="100">
        <f t="shared" si="7"/>
        <v>3874</v>
      </c>
      <c r="G75" s="100">
        <f t="shared" si="7"/>
        <v>3005</v>
      </c>
      <c r="H75" s="100">
        <f t="shared" si="7"/>
        <v>3837</v>
      </c>
      <c r="I75" s="100">
        <f t="shared" si="7"/>
        <v>4290</v>
      </c>
      <c r="J75" s="101">
        <f t="shared" si="7"/>
        <v>3803</v>
      </c>
      <c r="K75" s="102">
        <f t="shared" si="5"/>
        <v>27189</v>
      </c>
    </row>
  </sheetData>
  <phoneticPr fontId="2"/>
  <pageMargins left="0.7" right="0.7" top="0.75" bottom="0.75" header="0.3" footer="0.3"/>
  <pageSetup paperSize="9" scale="7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入力用</vt:lpstr>
      <vt:lpstr>月</vt:lpstr>
      <vt:lpstr>年度</vt:lpstr>
      <vt:lpstr>年間推移</vt:lpstr>
      <vt:lpstr>月!Print_Area</vt:lpstr>
      <vt:lpstr>入力用!Print_Area</vt:lpstr>
      <vt:lpstr>年度!Print_Area</vt:lpstr>
      <vt:lpstr>月!Print_Titles</vt:lpstr>
      <vt:lpstr>入力用!Print_Titles</vt:lpstr>
      <vt:lpstr>年度!Print_Titles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</dc:creator>
  <cp:lastModifiedBy>豊島　一成</cp:lastModifiedBy>
  <cp:lastPrinted>2020-04-08T08:19:38Z</cp:lastPrinted>
  <dcterms:created xsi:type="dcterms:W3CDTF">2013-09-10T06:26:29Z</dcterms:created>
  <dcterms:modified xsi:type="dcterms:W3CDTF">2020-04-27T10:19:24Z</dcterms:modified>
</cp:coreProperties>
</file>