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s-lgwfsv-a02\由利本荘市\1000000000-市長部局\1005000000-総務部\1005400000-税務課\10個人住民税\1072ふるさと納税\"/>
    </mc:Choice>
  </mc:AlternateContent>
  <bookViews>
    <workbookView xWindow="0" yWindow="0" windowWidth="20490" windowHeight="7365" activeTab="1"/>
  </bookViews>
  <sheets>
    <sheet name="使い方" sheetId="7" r:id="rId1"/>
    <sheet name="計算シート" sheetId="1" r:id="rId2"/>
    <sheet name="住民税控除額①" sheetId="4" r:id="rId3"/>
    <sheet name="住民税控除額 ②" sheetId="6" r:id="rId4"/>
    <sheet name="★寡婦・扶養（調整控除）" sheetId="5" r:id="rId5"/>
    <sheet name="給与所得金額" sheetId="3" state="hidden" r:id="rId6"/>
    <sheet name="所得税率" sheetId="2" state="hidden" r:id="rId7"/>
  </sheets>
  <definedNames>
    <definedName name="_xlnm.Print_Area" localSheetId="1">計算シート!$A$1:$N$26</definedName>
    <definedName name="_xlnm.Print_Area" localSheetId="0">使い方!$A$1:$A$11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6" i="5" l="1"/>
  <c r="E27" i="5"/>
  <c r="E25" i="5"/>
  <c r="B4" i="3"/>
  <c r="B5" i="3"/>
  <c r="B6" i="3"/>
  <c r="B7" i="3"/>
  <c r="B8" i="3"/>
  <c r="B9" i="3"/>
  <c r="B10" i="3"/>
  <c r="B11" i="3"/>
  <c r="B12" i="3"/>
  <c r="B3" i="3"/>
  <c r="C15" i="4" l="1"/>
  <c r="C14" i="4"/>
  <c r="C16" i="4" l="1"/>
  <c r="C17" i="4"/>
  <c r="C6" i="4"/>
  <c r="C11" i="4" l="1"/>
  <c r="C9" i="4"/>
  <c r="C8" i="4"/>
  <c r="C5" i="4"/>
  <c r="C7" i="4" s="1"/>
  <c r="C10" i="4" l="1"/>
  <c r="C12" i="4" s="1"/>
  <c r="E22" i="6"/>
  <c r="E15" i="6"/>
  <c r="E16" i="6"/>
  <c r="E18" i="6"/>
  <c r="E20" i="6"/>
  <c r="E5" i="6"/>
  <c r="E6" i="6"/>
  <c r="E7" i="6"/>
  <c r="E9" i="6"/>
  <c r="E10" i="6"/>
  <c r="E11" i="6"/>
  <c r="E12" i="6"/>
  <c r="E4" i="6"/>
  <c r="E19" i="5" l="1"/>
  <c r="E20" i="5"/>
  <c r="E21" i="5"/>
  <c r="E22" i="5"/>
  <c r="E23" i="5"/>
  <c r="E24" i="5"/>
  <c r="E2" i="5"/>
  <c r="E3" i="5"/>
  <c r="E4" i="5"/>
  <c r="E5" i="5"/>
  <c r="E6" i="5"/>
  <c r="E7" i="5"/>
  <c r="E8" i="5"/>
  <c r="E9" i="5"/>
  <c r="E10" i="5"/>
  <c r="E11" i="5"/>
  <c r="E12" i="5"/>
  <c r="E13" i="5"/>
  <c r="E14" i="5"/>
  <c r="E15" i="5"/>
  <c r="E16" i="5"/>
  <c r="E17" i="5"/>
  <c r="E18" i="5"/>
  <c r="E28" i="5" l="1"/>
  <c r="G7" i="5" s="1"/>
  <c r="E13" i="3"/>
  <c r="E12" i="3"/>
  <c r="C11" i="3"/>
  <c r="D11" i="3" s="1"/>
  <c r="E11" i="3" s="1"/>
  <c r="C10" i="3"/>
  <c r="D10" i="3" s="1"/>
  <c r="E10" i="3" s="1"/>
  <c r="C9" i="3"/>
  <c r="D9" i="3" s="1"/>
  <c r="E9" i="3" s="1"/>
  <c r="E4" i="3"/>
  <c r="H1" i="3" l="1"/>
  <c r="C6" i="1" l="1"/>
  <c r="C18" i="4" s="1"/>
  <c r="C8" i="1" s="1"/>
  <c r="C9" i="1" l="1"/>
  <c r="C10" i="1" s="1"/>
  <c r="G12" i="5" l="1"/>
  <c r="G13" i="5" s="1"/>
  <c r="G8" i="5"/>
  <c r="G9" i="5" s="1"/>
  <c r="G2" i="5" l="1"/>
  <c r="I2" i="5" l="1"/>
  <c r="E12" i="1" s="1"/>
  <c r="E13" i="1" s="1"/>
  <c r="C11" i="1"/>
  <c r="F1" i="2" s="1"/>
  <c r="C15" i="1" s="1"/>
  <c r="H2" i="5"/>
  <c r="C12" i="1" l="1"/>
  <c r="C13" i="1" s="1"/>
  <c r="C14" i="1" s="1"/>
  <c r="C16" i="1" s="1"/>
</calcChain>
</file>

<file path=xl/sharedStrings.xml><?xml version="1.0" encoding="utf-8"?>
<sst xmlns="http://schemas.openxmlformats.org/spreadsheetml/2006/main" count="156" uniqueCount="156">
  <si>
    <t>給与収入金額</t>
    <rPh sb="0" eb="2">
      <t>キュウヨ</t>
    </rPh>
    <rPh sb="2" eb="4">
      <t>シュウニュウ</t>
    </rPh>
    <rPh sb="4" eb="6">
      <t>キンガク</t>
    </rPh>
    <phoneticPr fontId="2"/>
  </si>
  <si>
    <t>給与所得</t>
    <rPh sb="0" eb="2">
      <t>キュウヨ</t>
    </rPh>
    <rPh sb="2" eb="4">
      <t>ショトク</t>
    </rPh>
    <phoneticPr fontId="2"/>
  </si>
  <si>
    <t>給与以外の所得
（営業、農業など）</t>
    <rPh sb="0" eb="2">
      <t>キュウヨ</t>
    </rPh>
    <rPh sb="2" eb="4">
      <t>イガイ</t>
    </rPh>
    <rPh sb="5" eb="7">
      <t>ショトク</t>
    </rPh>
    <rPh sb="9" eb="11">
      <t>エイギョウ</t>
    </rPh>
    <rPh sb="12" eb="14">
      <t>ノウギョウ</t>
    </rPh>
    <phoneticPr fontId="2"/>
  </si>
  <si>
    <t>住民税控除額</t>
    <rPh sb="0" eb="3">
      <t>ジュウミンゼイ</t>
    </rPh>
    <rPh sb="3" eb="5">
      <t>コウジョ</t>
    </rPh>
    <rPh sb="5" eb="6">
      <t>ガク</t>
    </rPh>
    <phoneticPr fontId="2"/>
  </si>
  <si>
    <t>課税標準額
（1,000未満切り捨て前）</t>
    <rPh sb="0" eb="2">
      <t>カゼイ</t>
    </rPh>
    <rPh sb="2" eb="4">
      <t>ヒョウジュン</t>
    </rPh>
    <rPh sb="4" eb="5">
      <t>ガク</t>
    </rPh>
    <rPh sb="12" eb="14">
      <t>ミマン</t>
    </rPh>
    <rPh sb="14" eb="15">
      <t>キ</t>
    </rPh>
    <rPh sb="16" eb="17">
      <t>ス</t>
    </rPh>
    <rPh sb="18" eb="19">
      <t>マエ</t>
    </rPh>
    <phoneticPr fontId="2"/>
  </si>
  <si>
    <t>課税標準額</t>
    <rPh sb="0" eb="2">
      <t>カゼイ</t>
    </rPh>
    <rPh sb="2" eb="4">
      <t>ヒョウジュン</t>
    </rPh>
    <rPh sb="4" eb="5">
      <t>ガク</t>
    </rPh>
    <phoneticPr fontId="2"/>
  </si>
  <si>
    <t>所得割（市民税）
（100未満切り捨て前）</t>
  </si>
  <si>
    <t>所得割（県民税）
（100未満切り捨て前）</t>
  </si>
  <si>
    <t>所得割（市民税）</t>
    <rPh sb="0" eb="2">
      <t>ショトク</t>
    </rPh>
    <rPh sb="2" eb="3">
      <t>ワリ</t>
    </rPh>
    <rPh sb="4" eb="7">
      <t>シミンゼイ</t>
    </rPh>
    <phoneticPr fontId="2"/>
  </si>
  <si>
    <t>所得割（県民税）</t>
    <rPh sb="4" eb="5">
      <t>ケン</t>
    </rPh>
    <phoneticPr fontId="2"/>
  </si>
  <si>
    <t>所得割</t>
    <rPh sb="0" eb="2">
      <t>ショトク</t>
    </rPh>
    <rPh sb="2" eb="3">
      <t>ワリ</t>
    </rPh>
    <phoneticPr fontId="2"/>
  </si>
  <si>
    <t>←より詳細に出すようであれば、”★寡婦・扶養（調整控除）”に扶養人数等を入力してください。</t>
    <rPh sb="3" eb="5">
      <t>ショウサイ</t>
    </rPh>
    <rPh sb="6" eb="7">
      <t>ダ</t>
    </rPh>
    <rPh sb="17" eb="19">
      <t>カフ</t>
    </rPh>
    <rPh sb="20" eb="22">
      <t>フヨウ</t>
    </rPh>
    <rPh sb="23" eb="25">
      <t>チョウセイ</t>
    </rPh>
    <rPh sb="25" eb="27">
      <t>コウジョ</t>
    </rPh>
    <rPh sb="30" eb="32">
      <t>フヨウ</t>
    </rPh>
    <rPh sb="32" eb="34">
      <t>ニンズウ</t>
    </rPh>
    <rPh sb="34" eb="35">
      <t>トウ</t>
    </rPh>
    <rPh sb="36" eb="38">
      <t>ニュウリョク</t>
    </rPh>
    <phoneticPr fontId="2"/>
  </si>
  <si>
    <t>所得税率</t>
    <rPh sb="0" eb="2">
      <t>ショトク</t>
    </rPh>
    <rPh sb="2" eb="4">
      <t>ゼイリツ</t>
    </rPh>
    <phoneticPr fontId="2"/>
  </si>
  <si>
    <t>人的控除差調整額</t>
    <rPh sb="0" eb="2">
      <t>ジンテキ</t>
    </rPh>
    <rPh sb="2" eb="4">
      <t>コウジョ</t>
    </rPh>
    <rPh sb="4" eb="5">
      <t>サ</t>
    </rPh>
    <rPh sb="5" eb="7">
      <t>チョウセイ</t>
    </rPh>
    <rPh sb="7" eb="8">
      <t>ガク</t>
    </rPh>
    <phoneticPr fontId="2"/>
  </si>
  <si>
    <t>調整控除額</t>
    <rPh sb="0" eb="2">
      <t>チョウセイ</t>
    </rPh>
    <rPh sb="2" eb="4">
      <t>コウジョ</t>
    </rPh>
    <rPh sb="4" eb="5">
      <t>ガク</t>
    </rPh>
    <phoneticPr fontId="2"/>
  </si>
  <si>
    <t>市民税（3%）</t>
    <rPh sb="0" eb="3">
      <t>シミンゼイ</t>
    </rPh>
    <phoneticPr fontId="2"/>
  </si>
  <si>
    <t>県民税（2%）</t>
    <rPh sb="0" eb="3">
      <t>ケンミンゼイ</t>
    </rPh>
    <phoneticPr fontId="2"/>
  </si>
  <si>
    <t>障害者控除</t>
    <rPh sb="0" eb="3">
      <t>ショウガイシャ</t>
    </rPh>
    <rPh sb="3" eb="5">
      <t>コウジョ</t>
    </rPh>
    <phoneticPr fontId="2"/>
  </si>
  <si>
    <t>普通</t>
    <rPh sb="0" eb="2">
      <t>フツウ</t>
    </rPh>
    <phoneticPr fontId="2"/>
  </si>
  <si>
    <t>特別</t>
    <rPh sb="0" eb="2">
      <t>トクベツ</t>
    </rPh>
    <phoneticPr fontId="2"/>
  </si>
  <si>
    <t>同居特別</t>
    <rPh sb="0" eb="2">
      <t>ドウキョ</t>
    </rPh>
    <rPh sb="2" eb="4">
      <t>トクベツ</t>
    </rPh>
    <phoneticPr fontId="2"/>
  </si>
  <si>
    <t>寡婦控除</t>
    <rPh sb="0" eb="2">
      <t>カフ</t>
    </rPh>
    <rPh sb="2" eb="4">
      <t>コウジョ</t>
    </rPh>
    <phoneticPr fontId="2"/>
  </si>
  <si>
    <t>ひとり親控除</t>
    <rPh sb="3" eb="4">
      <t>オヤ</t>
    </rPh>
    <rPh sb="4" eb="6">
      <t>コウジョ</t>
    </rPh>
    <phoneticPr fontId="2"/>
  </si>
  <si>
    <t>父</t>
    <rPh sb="0" eb="1">
      <t>チチ</t>
    </rPh>
    <phoneticPr fontId="2"/>
  </si>
  <si>
    <t>課税所得金額200万円以下</t>
    <rPh sb="0" eb="2">
      <t>カゼイ</t>
    </rPh>
    <rPh sb="2" eb="4">
      <t>ショトク</t>
    </rPh>
    <rPh sb="4" eb="6">
      <t>キンガク</t>
    </rPh>
    <rPh sb="9" eb="11">
      <t>マンエン</t>
    </rPh>
    <rPh sb="11" eb="13">
      <t>イカ</t>
    </rPh>
    <phoneticPr fontId="2"/>
  </si>
  <si>
    <t>母</t>
    <rPh sb="0" eb="1">
      <t>ハハ</t>
    </rPh>
    <phoneticPr fontId="2"/>
  </si>
  <si>
    <t>勤労学生控除</t>
    <rPh sb="0" eb="2">
      <t>キンロウ</t>
    </rPh>
    <rPh sb="2" eb="4">
      <t>ガクセイ</t>
    </rPh>
    <rPh sb="4" eb="6">
      <t>コウジョ</t>
    </rPh>
    <phoneticPr fontId="2"/>
  </si>
  <si>
    <t>扶養控除</t>
    <rPh sb="0" eb="2">
      <t>フヨウ</t>
    </rPh>
    <rPh sb="2" eb="4">
      <t>コウジョ</t>
    </rPh>
    <phoneticPr fontId="2"/>
  </si>
  <si>
    <t>一般（16～18歳、23～69歳）</t>
    <rPh sb="0" eb="2">
      <t>イッパン</t>
    </rPh>
    <rPh sb="8" eb="9">
      <t>サイ</t>
    </rPh>
    <rPh sb="15" eb="16">
      <t>サイ</t>
    </rPh>
    <phoneticPr fontId="2"/>
  </si>
  <si>
    <t>特定（19～22歳）</t>
    <rPh sb="0" eb="2">
      <t>トクテイ</t>
    </rPh>
    <rPh sb="8" eb="9">
      <t>サイ</t>
    </rPh>
    <phoneticPr fontId="2"/>
  </si>
  <si>
    <t>老人（70歳以上、非同居）</t>
    <rPh sb="0" eb="2">
      <t>ロウジン</t>
    </rPh>
    <rPh sb="5" eb="6">
      <t>サイ</t>
    </rPh>
    <rPh sb="6" eb="8">
      <t>イジョウ</t>
    </rPh>
    <rPh sb="9" eb="10">
      <t>ヒ</t>
    </rPh>
    <rPh sb="10" eb="12">
      <t>ドウキョ</t>
    </rPh>
    <phoneticPr fontId="2"/>
  </si>
  <si>
    <t>課税所得200万円超</t>
    <rPh sb="0" eb="2">
      <t>カゼイ</t>
    </rPh>
    <rPh sb="2" eb="4">
      <t>ショトク</t>
    </rPh>
    <rPh sb="7" eb="9">
      <t>マンエン</t>
    </rPh>
    <rPh sb="9" eb="10">
      <t>チョウ</t>
    </rPh>
    <phoneticPr fontId="2"/>
  </si>
  <si>
    <t>同居老親（70歳以上、同居）</t>
    <rPh sb="0" eb="2">
      <t>ドウキョ</t>
    </rPh>
    <rPh sb="2" eb="4">
      <t>ロウシン</t>
    </rPh>
    <rPh sb="7" eb="8">
      <t>サイ</t>
    </rPh>
    <rPh sb="8" eb="10">
      <t>イジョウ</t>
    </rPh>
    <rPh sb="11" eb="13">
      <t>ドウキョ</t>
    </rPh>
    <phoneticPr fontId="2"/>
  </si>
  <si>
    <t>配偶者控除</t>
    <rPh sb="0" eb="3">
      <t>ハイグウシャ</t>
    </rPh>
    <rPh sb="3" eb="5">
      <t>コウジョ</t>
    </rPh>
    <phoneticPr fontId="2"/>
  </si>
  <si>
    <t>本人合計所得900万円以下、配偶者70歳以上</t>
    <rPh sb="0" eb="2">
      <t>ホンニン</t>
    </rPh>
    <rPh sb="2" eb="4">
      <t>ゴウケイ</t>
    </rPh>
    <rPh sb="4" eb="6">
      <t>ショトク</t>
    </rPh>
    <rPh sb="9" eb="11">
      <t>マンエン</t>
    </rPh>
    <rPh sb="11" eb="13">
      <t>イカ</t>
    </rPh>
    <rPh sb="14" eb="17">
      <t>ハイグウシャ</t>
    </rPh>
    <rPh sb="19" eb="20">
      <t>サイ</t>
    </rPh>
    <rPh sb="20" eb="22">
      <t>イジョウ</t>
    </rPh>
    <phoneticPr fontId="2"/>
  </si>
  <si>
    <t>本人合計所得900万円以下、配偶者70歳未満</t>
    <rPh sb="0" eb="2">
      <t>ホンニン</t>
    </rPh>
    <rPh sb="2" eb="4">
      <t>ゴウケイ</t>
    </rPh>
    <rPh sb="4" eb="6">
      <t>ショトク</t>
    </rPh>
    <rPh sb="9" eb="11">
      <t>マンエン</t>
    </rPh>
    <rPh sb="11" eb="13">
      <t>イカ</t>
    </rPh>
    <rPh sb="14" eb="17">
      <t>ハイグウシャ</t>
    </rPh>
    <rPh sb="19" eb="20">
      <t>サイ</t>
    </rPh>
    <rPh sb="20" eb="22">
      <t>ミマン</t>
    </rPh>
    <phoneticPr fontId="2"/>
  </si>
  <si>
    <t>900万円超950万円以下、
配偶者70歳以上</t>
    <rPh sb="3" eb="5">
      <t>マンエン</t>
    </rPh>
    <rPh sb="5" eb="6">
      <t>コ</t>
    </rPh>
    <rPh sb="9" eb="11">
      <t>マンエン</t>
    </rPh>
    <rPh sb="11" eb="13">
      <t>イカ</t>
    </rPh>
    <rPh sb="15" eb="18">
      <t>ハイグウシャ</t>
    </rPh>
    <rPh sb="20" eb="21">
      <t>サイ</t>
    </rPh>
    <rPh sb="21" eb="23">
      <t>イジョウ</t>
    </rPh>
    <phoneticPr fontId="2"/>
  </si>
  <si>
    <t>900万円超950万円以下、
配偶者70歳未満</t>
    <rPh sb="3" eb="5">
      <t>マンエン</t>
    </rPh>
    <rPh sb="5" eb="6">
      <t>チョウ</t>
    </rPh>
    <rPh sb="9" eb="11">
      <t>マンエン</t>
    </rPh>
    <rPh sb="11" eb="13">
      <t>イカ</t>
    </rPh>
    <rPh sb="15" eb="18">
      <t>ハイグウシャ</t>
    </rPh>
    <rPh sb="20" eb="21">
      <t>サイ</t>
    </rPh>
    <rPh sb="21" eb="23">
      <t>ミマン</t>
    </rPh>
    <phoneticPr fontId="2"/>
  </si>
  <si>
    <t>950万円超1,000万円以下、
配偶者70歳以上</t>
    <rPh sb="3" eb="5">
      <t>マンエン</t>
    </rPh>
    <rPh sb="5" eb="6">
      <t>チョウ</t>
    </rPh>
    <rPh sb="11" eb="13">
      <t>マンエン</t>
    </rPh>
    <rPh sb="13" eb="15">
      <t>イカ</t>
    </rPh>
    <rPh sb="17" eb="20">
      <t>ハイグウシャ</t>
    </rPh>
    <rPh sb="22" eb="23">
      <t>サイ</t>
    </rPh>
    <rPh sb="23" eb="25">
      <t>イジョウ</t>
    </rPh>
    <phoneticPr fontId="2"/>
  </si>
  <si>
    <t>950万円超1,000万円以下、
配偶者70歳未満</t>
    <rPh sb="3" eb="6">
      <t>マンエンチョウ</t>
    </rPh>
    <rPh sb="11" eb="15">
      <t>マンエンイカ</t>
    </rPh>
    <rPh sb="17" eb="20">
      <t>ハイグウシャ</t>
    </rPh>
    <rPh sb="22" eb="25">
      <t>サイミマン</t>
    </rPh>
    <phoneticPr fontId="2"/>
  </si>
  <si>
    <t>配偶者特別控除</t>
    <rPh sb="0" eb="3">
      <t>ハイグウシャ</t>
    </rPh>
    <rPh sb="3" eb="5">
      <t>トクベツ</t>
    </rPh>
    <rPh sb="5" eb="7">
      <t>コウジョ</t>
    </rPh>
    <phoneticPr fontId="2"/>
  </si>
  <si>
    <t>本人合計所得900万円以下、配偶者の合計所得48万円超50万円未満</t>
    <rPh sb="0" eb="2">
      <t>ホンニン</t>
    </rPh>
    <rPh sb="2" eb="4">
      <t>ゴウケイ</t>
    </rPh>
    <rPh sb="4" eb="6">
      <t>ショトク</t>
    </rPh>
    <rPh sb="9" eb="11">
      <t>マンエン</t>
    </rPh>
    <rPh sb="11" eb="13">
      <t>イカ</t>
    </rPh>
    <rPh sb="14" eb="17">
      <t>ハイグウシャ</t>
    </rPh>
    <rPh sb="18" eb="20">
      <t>ゴウケイ</t>
    </rPh>
    <rPh sb="20" eb="22">
      <t>ショトク</t>
    </rPh>
    <rPh sb="24" eb="26">
      <t>マンエン</t>
    </rPh>
    <rPh sb="26" eb="27">
      <t>チョウ</t>
    </rPh>
    <rPh sb="29" eb="31">
      <t>マンエン</t>
    </rPh>
    <rPh sb="31" eb="33">
      <t>ミマン</t>
    </rPh>
    <phoneticPr fontId="2"/>
  </si>
  <si>
    <t>本人合計所得900万円以下、配偶者の合計所得50万円以上55万円未満</t>
    <rPh sb="26" eb="28">
      <t>イジョウ</t>
    </rPh>
    <phoneticPr fontId="2"/>
  </si>
  <si>
    <t>900万円超950万円以下、
配偶者の合計所得48万円超50万円未満</t>
    <rPh sb="3" eb="5">
      <t>マンエン</t>
    </rPh>
    <rPh sb="5" eb="6">
      <t>チョウ</t>
    </rPh>
    <rPh sb="9" eb="11">
      <t>マンエン</t>
    </rPh>
    <rPh sb="11" eb="13">
      <t>イカ</t>
    </rPh>
    <rPh sb="15" eb="18">
      <t>ハイグウシャ</t>
    </rPh>
    <rPh sb="19" eb="21">
      <t>ゴウケイ</t>
    </rPh>
    <rPh sb="21" eb="23">
      <t>ショトク</t>
    </rPh>
    <rPh sb="25" eb="27">
      <t>マンエン</t>
    </rPh>
    <rPh sb="27" eb="28">
      <t>チョウ</t>
    </rPh>
    <rPh sb="30" eb="32">
      <t>マンエン</t>
    </rPh>
    <rPh sb="32" eb="34">
      <t>ミマン</t>
    </rPh>
    <phoneticPr fontId="2"/>
  </si>
  <si>
    <t>900万円超950万円以下、
配偶者の合計所得50万円以上55万円未満</t>
    <phoneticPr fontId="2"/>
  </si>
  <si>
    <t>950万円超1,000万円以下、
配偶者の合計所得48万円超50万円未満</t>
    <rPh sb="3" eb="5">
      <t>マンエン</t>
    </rPh>
    <rPh sb="5" eb="6">
      <t>チョウ</t>
    </rPh>
    <rPh sb="11" eb="13">
      <t>マンエン</t>
    </rPh>
    <rPh sb="13" eb="15">
      <t>イカ</t>
    </rPh>
    <rPh sb="17" eb="20">
      <t>ハイグウシャ</t>
    </rPh>
    <rPh sb="21" eb="23">
      <t>ゴウケイ</t>
    </rPh>
    <rPh sb="23" eb="25">
      <t>ショトク</t>
    </rPh>
    <rPh sb="27" eb="29">
      <t>マンエン</t>
    </rPh>
    <rPh sb="29" eb="30">
      <t>チョウ</t>
    </rPh>
    <rPh sb="32" eb="34">
      <t>マンエン</t>
    </rPh>
    <rPh sb="34" eb="36">
      <t>ミマン</t>
    </rPh>
    <phoneticPr fontId="2"/>
  </si>
  <si>
    <t>950万円超1,000万円以下、
配偶者の合計所得50万円以上55万円未満</t>
    <phoneticPr fontId="2"/>
  </si>
  <si>
    <t>給与等収入の合計金額</t>
    <rPh sb="0" eb="2">
      <t>キュウヨ</t>
    </rPh>
    <rPh sb="2" eb="3">
      <t>トウ</t>
    </rPh>
    <rPh sb="3" eb="5">
      <t>シュウニュウ</t>
    </rPh>
    <rPh sb="6" eb="8">
      <t>ゴウケイ</t>
    </rPh>
    <rPh sb="8" eb="10">
      <t>キンガク</t>
    </rPh>
    <phoneticPr fontId="2"/>
  </si>
  <si>
    <t>切捨前</t>
    <rPh sb="0" eb="1">
      <t>キ</t>
    </rPh>
    <rPh sb="1" eb="2">
      <t>ス</t>
    </rPh>
    <rPh sb="2" eb="3">
      <t>マエ</t>
    </rPh>
    <phoneticPr fontId="2"/>
  </si>
  <si>
    <t>切捨後</t>
    <rPh sb="0" eb="1">
      <t>キ</t>
    </rPh>
    <rPh sb="1" eb="2">
      <t>ス</t>
    </rPh>
    <rPh sb="2" eb="3">
      <t>ゴ</t>
    </rPh>
    <phoneticPr fontId="2"/>
  </si>
  <si>
    <t>給与所得（仮）</t>
    <rPh sb="0" eb="2">
      <t>キュウヨ</t>
    </rPh>
    <rPh sb="2" eb="4">
      <t>ショトク</t>
    </rPh>
    <rPh sb="5" eb="6">
      <t>カリ</t>
    </rPh>
    <phoneticPr fontId="2"/>
  </si>
  <si>
    <t>給与所得の金額</t>
    <rPh sb="0" eb="2">
      <t>キュウヨ</t>
    </rPh>
    <rPh sb="2" eb="4">
      <t>ショトク</t>
    </rPh>
    <rPh sb="5" eb="7">
      <t>キンガク</t>
    </rPh>
    <phoneticPr fontId="2"/>
  </si>
  <si>
    <t>から</t>
    <phoneticPr fontId="2"/>
  </si>
  <si>
    <t>まで</t>
    <phoneticPr fontId="2"/>
  </si>
  <si>
    <t>税額</t>
    <rPh sb="0" eb="2">
      <t>ゼイガク</t>
    </rPh>
    <phoneticPr fontId="2"/>
  </si>
  <si>
    <t>1,000～1,949,000</t>
    <phoneticPr fontId="2"/>
  </si>
  <si>
    <t>1,950,000～3,299,000</t>
    <phoneticPr fontId="2"/>
  </si>
  <si>
    <t>3,300,000～6,949,000</t>
    <phoneticPr fontId="2"/>
  </si>
  <si>
    <t>6,950,000～8,999,000</t>
    <phoneticPr fontId="2"/>
  </si>
  <si>
    <t>9,000,000～17,999,000</t>
    <phoneticPr fontId="2"/>
  </si>
  <si>
    <t>18,000,000～39,999,000</t>
    <phoneticPr fontId="2"/>
  </si>
  <si>
    <t>扶養控除</t>
    <rPh sb="0" eb="2">
      <t>フヨウ</t>
    </rPh>
    <rPh sb="2" eb="4">
      <t>コウジョ</t>
    </rPh>
    <phoneticPr fontId="2"/>
  </si>
  <si>
    <t>寡婦・ひとり親控除</t>
    <rPh sb="0" eb="2">
      <t>カフ</t>
    </rPh>
    <rPh sb="6" eb="7">
      <t>オヤ</t>
    </rPh>
    <rPh sb="7" eb="9">
      <t>コウジョ</t>
    </rPh>
    <phoneticPr fontId="2"/>
  </si>
  <si>
    <t>勤労学生控除</t>
    <rPh sb="0" eb="6">
      <t>キンロウガクセイコウジョ</t>
    </rPh>
    <phoneticPr fontId="2"/>
  </si>
  <si>
    <t>社会保険料</t>
    <rPh sb="0" eb="5">
      <t>シャカイホケンリョウ</t>
    </rPh>
    <phoneticPr fontId="2"/>
  </si>
  <si>
    <t>生命保険料</t>
    <rPh sb="0" eb="5">
      <t>セイメイホケンリョウ</t>
    </rPh>
    <phoneticPr fontId="2"/>
  </si>
  <si>
    <t>旧生命保険</t>
    <rPh sb="0" eb="1">
      <t>キュウ</t>
    </rPh>
    <rPh sb="1" eb="3">
      <t>セイメイ</t>
    </rPh>
    <rPh sb="3" eb="5">
      <t>ホケン</t>
    </rPh>
    <phoneticPr fontId="2"/>
  </si>
  <si>
    <t>旧個人年金</t>
    <rPh sb="0" eb="1">
      <t>キュウ</t>
    </rPh>
    <rPh sb="1" eb="3">
      <t>コジン</t>
    </rPh>
    <rPh sb="3" eb="5">
      <t>ネンキン</t>
    </rPh>
    <phoneticPr fontId="2"/>
  </si>
  <si>
    <t>新生命保険</t>
    <rPh sb="0" eb="1">
      <t>シン</t>
    </rPh>
    <rPh sb="1" eb="3">
      <t>セイメイ</t>
    </rPh>
    <rPh sb="3" eb="5">
      <t>ホケン</t>
    </rPh>
    <phoneticPr fontId="2"/>
  </si>
  <si>
    <t>新個人年金</t>
    <rPh sb="0" eb="1">
      <t>シン</t>
    </rPh>
    <rPh sb="1" eb="3">
      <t>コジン</t>
    </rPh>
    <rPh sb="3" eb="5">
      <t>ネンキン</t>
    </rPh>
    <phoneticPr fontId="2"/>
  </si>
  <si>
    <t>介護保険</t>
    <rPh sb="0" eb="4">
      <t>カイゴホケン</t>
    </rPh>
    <phoneticPr fontId="2"/>
  </si>
  <si>
    <t>一般（16～18歳、23～69歳）</t>
    <phoneticPr fontId="2"/>
  </si>
  <si>
    <t>特定（19～22歳）</t>
    <phoneticPr fontId="2"/>
  </si>
  <si>
    <t>老人（70歳以上、非同居）</t>
    <phoneticPr fontId="2"/>
  </si>
  <si>
    <t>同居老親（70歳以上、同居）</t>
    <phoneticPr fontId="2"/>
  </si>
  <si>
    <t>控除額</t>
    <rPh sb="0" eb="3">
      <t>コウジョガク</t>
    </rPh>
    <phoneticPr fontId="2"/>
  </si>
  <si>
    <t>控除額</t>
    <phoneticPr fontId="2"/>
  </si>
  <si>
    <t>基礎控除</t>
    <rPh sb="0" eb="4">
      <t>キソコウジョ</t>
    </rPh>
    <phoneticPr fontId="2"/>
  </si>
  <si>
    <t>配偶者控除（配偶者の合計所得金額が48万円以下）</t>
    <rPh sb="0" eb="5">
      <t>ハイグウシャコウジョ</t>
    </rPh>
    <rPh sb="6" eb="9">
      <t>ハイグウシャ</t>
    </rPh>
    <rPh sb="10" eb="12">
      <t>ゴウケイ</t>
    </rPh>
    <rPh sb="12" eb="14">
      <t>ショトク</t>
    </rPh>
    <rPh sb="14" eb="16">
      <t>キンガク</t>
    </rPh>
    <rPh sb="19" eb="23">
      <t>マンエンイカ</t>
    </rPh>
    <phoneticPr fontId="2"/>
  </si>
  <si>
    <t>配偶者の合計所得</t>
    <phoneticPr fontId="2"/>
  </si>
  <si>
    <t>900万円以下</t>
    <rPh sb="4" eb="5">
      <t>エン</t>
    </rPh>
    <rPh sb="5" eb="7">
      <t>イカ</t>
    </rPh>
    <phoneticPr fontId="2"/>
  </si>
  <si>
    <t>100万円超　105万円以下</t>
    <rPh sb="3" eb="4">
      <t>マン</t>
    </rPh>
    <rPh sb="4" eb="5">
      <t>エン</t>
    </rPh>
    <rPh sb="5" eb="6">
      <t>チョウ</t>
    </rPh>
    <rPh sb="10" eb="11">
      <t>マン</t>
    </rPh>
    <rPh sb="11" eb="12">
      <t>エン</t>
    </rPh>
    <rPh sb="12" eb="14">
      <t>イカ</t>
    </rPh>
    <phoneticPr fontId="2"/>
  </si>
  <si>
    <t>105万円超　110万円以下</t>
    <rPh sb="3" eb="4">
      <t>マン</t>
    </rPh>
    <rPh sb="4" eb="5">
      <t>エン</t>
    </rPh>
    <rPh sb="5" eb="6">
      <t>チョウ</t>
    </rPh>
    <rPh sb="10" eb="11">
      <t>マン</t>
    </rPh>
    <rPh sb="11" eb="12">
      <t>エン</t>
    </rPh>
    <rPh sb="12" eb="14">
      <t>イカ</t>
    </rPh>
    <phoneticPr fontId="2"/>
  </si>
  <si>
    <t>110万円超　115万円以下</t>
    <rPh sb="3" eb="4">
      <t>マン</t>
    </rPh>
    <rPh sb="4" eb="5">
      <t>エン</t>
    </rPh>
    <rPh sb="5" eb="6">
      <t>チョウ</t>
    </rPh>
    <rPh sb="10" eb="11">
      <t>マン</t>
    </rPh>
    <rPh sb="11" eb="12">
      <t>エン</t>
    </rPh>
    <rPh sb="12" eb="14">
      <t>イカ</t>
    </rPh>
    <phoneticPr fontId="2"/>
  </si>
  <si>
    <t>115万円超　120万円以下</t>
    <rPh sb="3" eb="4">
      <t>マン</t>
    </rPh>
    <rPh sb="4" eb="5">
      <t>エン</t>
    </rPh>
    <rPh sb="5" eb="6">
      <t>チョウ</t>
    </rPh>
    <rPh sb="10" eb="11">
      <t>マン</t>
    </rPh>
    <rPh sb="11" eb="12">
      <t>エン</t>
    </rPh>
    <rPh sb="12" eb="14">
      <t>イカ</t>
    </rPh>
    <phoneticPr fontId="2"/>
  </si>
  <si>
    <t>120万円超　125万円以下</t>
    <rPh sb="3" eb="4">
      <t>マン</t>
    </rPh>
    <rPh sb="4" eb="5">
      <t>エン</t>
    </rPh>
    <rPh sb="5" eb="6">
      <t>チョウ</t>
    </rPh>
    <rPh sb="10" eb="11">
      <t>マン</t>
    </rPh>
    <rPh sb="11" eb="12">
      <t>エン</t>
    </rPh>
    <rPh sb="12" eb="14">
      <t>イカ</t>
    </rPh>
    <phoneticPr fontId="2"/>
  </si>
  <si>
    <t>125万円超　130万円以下</t>
    <rPh sb="3" eb="4">
      <t>マン</t>
    </rPh>
    <rPh sb="4" eb="5">
      <t>エン</t>
    </rPh>
    <rPh sb="5" eb="6">
      <t>チョウ</t>
    </rPh>
    <rPh sb="10" eb="11">
      <t>マン</t>
    </rPh>
    <rPh sb="11" eb="12">
      <t>エン</t>
    </rPh>
    <rPh sb="12" eb="14">
      <t>イカ</t>
    </rPh>
    <phoneticPr fontId="2"/>
  </si>
  <si>
    <t>130万円超　133万円以下</t>
    <rPh sb="3" eb="4">
      <t>マン</t>
    </rPh>
    <rPh sb="4" eb="5">
      <t>エン</t>
    </rPh>
    <rPh sb="5" eb="6">
      <t>チョウ</t>
    </rPh>
    <rPh sb="10" eb="11">
      <t>マン</t>
    </rPh>
    <rPh sb="11" eb="12">
      <t>エン</t>
    </rPh>
    <rPh sb="12" eb="14">
      <t>イカ</t>
    </rPh>
    <phoneticPr fontId="2"/>
  </si>
  <si>
    <t>　48万円超　95万円以下</t>
    <rPh sb="3" eb="4">
      <t>マン</t>
    </rPh>
    <rPh sb="4" eb="5">
      <t>エン</t>
    </rPh>
    <rPh sb="5" eb="6">
      <t>チョウ</t>
    </rPh>
    <rPh sb="9" eb="10">
      <t>マン</t>
    </rPh>
    <rPh sb="10" eb="11">
      <t>エン</t>
    </rPh>
    <rPh sb="11" eb="13">
      <t>イカ</t>
    </rPh>
    <phoneticPr fontId="2"/>
  </si>
  <si>
    <t>　95万円超　100万円以下</t>
    <rPh sb="3" eb="4">
      <t>マン</t>
    </rPh>
    <rPh sb="4" eb="5">
      <t>エン</t>
    </rPh>
    <rPh sb="5" eb="6">
      <t>チョウ</t>
    </rPh>
    <rPh sb="10" eb="11">
      <t>マン</t>
    </rPh>
    <rPh sb="11" eb="12">
      <t>エン</t>
    </rPh>
    <rPh sb="12" eb="14">
      <t>イカ</t>
    </rPh>
    <phoneticPr fontId="2"/>
  </si>
  <si>
    <t>本人の合計所得</t>
    <rPh sb="0" eb="2">
      <t>ホンニン</t>
    </rPh>
    <rPh sb="3" eb="7">
      <t>ゴウケイショトク</t>
    </rPh>
    <phoneticPr fontId="2"/>
  </si>
  <si>
    <t>普通障害</t>
    <rPh sb="0" eb="2">
      <t>フツウ</t>
    </rPh>
    <rPh sb="2" eb="4">
      <t>ショウガイ</t>
    </rPh>
    <phoneticPr fontId="2"/>
  </si>
  <si>
    <t>障害者控除（本人障害・扶養者の合計）</t>
    <rPh sb="0" eb="3">
      <t>ショウガイシャ</t>
    </rPh>
    <rPh sb="3" eb="5">
      <t>コウジョ</t>
    </rPh>
    <rPh sb="6" eb="8">
      <t>ホンニン</t>
    </rPh>
    <rPh sb="8" eb="10">
      <t>ショウガイ</t>
    </rPh>
    <rPh sb="11" eb="14">
      <t>フヨウシャ</t>
    </rPh>
    <rPh sb="15" eb="17">
      <t>ゴウケイ</t>
    </rPh>
    <phoneticPr fontId="2"/>
  </si>
  <si>
    <t>特別障害（本人）</t>
    <rPh sb="0" eb="4">
      <t>トクベツショウガイ</t>
    </rPh>
    <rPh sb="5" eb="7">
      <t>ホンニン</t>
    </rPh>
    <phoneticPr fontId="2"/>
  </si>
  <si>
    <t>特別障害（同居親族）</t>
    <rPh sb="0" eb="2">
      <t>トクベツ</t>
    </rPh>
    <rPh sb="2" eb="4">
      <t>ショウガイ</t>
    </rPh>
    <rPh sb="5" eb="7">
      <t>ドウキョ</t>
    </rPh>
    <rPh sb="7" eb="9">
      <t>シンゾク</t>
    </rPh>
    <phoneticPr fontId="2"/>
  </si>
  <si>
    <t>特別障害（非同居親族）</t>
    <rPh sb="0" eb="4">
      <t>トクベツショウガイ</t>
    </rPh>
    <rPh sb="5" eb="6">
      <t>ヒ</t>
    </rPh>
    <rPh sb="6" eb="8">
      <t>ドウキョ</t>
    </rPh>
    <rPh sb="8" eb="10">
      <t>シンゾク</t>
    </rPh>
    <phoneticPr fontId="2"/>
  </si>
  <si>
    <t>配偶者特別控除（配偶者の合計所得金額が48万円超）</t>
    <rPh sb="0" eb="3">
      <t>ハイグウシャ</t>
    </rPh>
    <rPh sb="3" eb="7">
      <t>トクベツコウジョ</t>
    </rPh>
    <rPh sb="8" eb="11">
      <t>ハイグウシャ</t>
    </rPh>
    <rPh sb="12" eb="18">
      <t>ゴウケイショトクキンガク</t>
    </rPh>
    <rPh sb="21" eb="22">
      <t>マン</t>
    </rPh>
    <rPh sb="22" eb="23">
      <t>エン</t>
    </rPh>
    <rPh sb="23" eb="24">
      <t>チョウ</t>
    </rPh>
    <phoneticPr fontId="2"/>
  </si>
  <si>
    <t>寡婦控除</t>
    <rPh sb="0" eb="2">
      <t>カフ</t>
    </rPh>
    <rPh sb="2" eb="4">
      <t>コウジョ</t>
    </rPh>
    <phoneticPr fontId="2"/>
  </si>
  <si>
    <t>ひとり親控除</t>
    <rPh sb="3" eb="4">
      <t>オヤ</t>
    </rPh>
    <rPh sb="4" eb="6">
      <t>コウジョ</t>
    </rPh>
    <phoneticPr fontId="2"/>
  </si>
  <si>
    <t>該当する</t>
    <rPh sb="0" eb="2">
      <t>ガイトウ</t>
    </rPh>
    <phoneticPr fontId="2"/>
  </si>
  <si>
    <t>↓以下、該当する項目に「１」を入力</t>
    <rPh sb="1" eb="3">
      <t>イカ</t>
    </rPh>
    <rPh sb="4" eb="6">
      <t>ガイトウ</t>
    </rPh>
    <rPh sb="8" eb="10">
      <t>コウモク</t>
    </rPh>
    <rPh sb="15" eb="17">
      <t>ニュウリョク</t>
    </rPh>
    <phoneticPr fontId="2"/>
  </si>
  <si>
    <t>生命保険料控除合計</t>
    <rPh sb="0" eb="4">
      <t>セイメイホケン</t>
    </rPh>
    <rPh sb="4" eb="5">
      <t>リョウ</t>
    </rPh>
    <rPh sb="5" eb="7">
      <t>コウジョ</t>
    </rPh>
    <rPh sb="7" eb="9">
      <t>ゴウケイ</t>
    </rPh>
    <phoneticPr fontId="2"/>
  </si>
  <si>
    <t>小計（生命保険）</t>
    <rPh sb="0" eb="2">
      <t>ショウケイ</t>
    </rPh>
    <rPh sb="3" eb="7">
      <t>セイメイホケン</t>
    </rPh>
    <phoneticPr fontId="2"/>
  </si>
  <si>
    <t>小計（個人年金）</t>
    <rPh sb="0" eb="2">
      <t>ショウケイ</t>
    </rPh>
    <rPh sb="3" eb="7">
      <t>コジンネンキン</t>
    </rPh>
    <phoneticPr fontId="2"/>
  </si>
  <si>
    <t>地震保険料</t>
    <rPh sb="0" eb="4">
      <t>ジシンホケン</t>
    </rPh>
    <rPh sb="4" eb="5">
      <t>リョウ</t>
    </rPh>
    <phoneticPr fontId="2"/>
  </si>
  <si>
    <t>所得控除額
（控除額×人数）</t>
    <rPh sb="0" eb="4">
      <t>ショトクコウジョ</t>
    </rPh>
    <rPh sb="4" eb="5">
      <t>ガク</t>
    </rPh>
    <rPh sb="7" eb="10">
      <t>コウジョガク</t>
    </rPh>
    <rPh sb="11" eb="13">
      <t>ニンズウ</t>
    </rPh>
    <phoneticPr fontId="2"/>
  </si>
  <si>
    <t>950万円超
1,000万円以下</t>
    <rPh sb="3" eb="4">
      <t>マン</t>
    </rPh>
    <rPh sb="4" eb="5">
      <t>エン</t>
    </rPh>
    <rPh sb="5" eb="6">
      <t>チョウ</t>
    </rPh>
    <rPh sb="12" eb="13">
      <t>マン</t>
    </rPh>
    <rPh sb="13" eb="14">
      <t>エン</t>
    </rPh>
    <rPh sb="14" eb="16">
      <t>イカ</t>
    </rPh>
    <phoneticPr fontId="2"/>
  </si>
  <si>
    <t>900万円超
950万円以下</t>
    <rPh sb="3" eb="4">
      <t>マン</t>
    </rPh>
    <rPh sb="4" eb="5">
      <t>エン</t>
    </rPh>
    <rPh sb="5" eb="6">
      <t>チョウ</t>
    </rPh>
    <rPh sb="11" eb="12">
      <t>エン</t>
    </rPh>
    <rPh sb="12" eb="14">
      <t>イカ</t>
    </rPh>
    <phoneticPr fontId="2"/>
  </si>
  <si>
    <t>目安金額</t>
    <rPh sb="0" eb="4">
      <t>メヤスキンガク</t>
    </rPh>
    <phoneticPr fontId="2"/>
  </si>
  <si>
    <t>支払額（入力）</t>
    <rPh sb="0" eb="3">
      <t>シハライガク</t>
    </rPh>
    <rPh sb="4" eb="6">
      <t>ニュウリョク</t>
    </rPh>
    <phoneticPr fontId="2"/>
  </si>
  <si>
    <t>※下記を参照し、控除額を入力</t>
    <rPh sb="1" eb="3">
      <t>カキ</t>
    </rPh>
    <rPh sb="4" eb="6">
      <t>サンショウ</t>
    </rPh>
    <rPh sb="8" eb="11">
      <t>コウジョガク</t>
    </rPh>
    <rPh sb="12" eb="14">
      <t>ニュウリョク</t>
    </rPh>
    <phoneticPr fontId="2"/>
  </si>
  <si>
    <t>←直接入力</t>
    <rPh sb="1" eb="3">
      <t>チョクセツ</t>
    </rPh>
    <rPh sb="3" eb="5">
      <t>ニュウリョク</t>
    </rPh>
    <phoneticPr fontId="2"/>
  </si>
  <si>
    <t>課税標準額（課税所得）</t>
    <rPh sb="0" eb="2">
      <t>カゼイ</t>
    </rPh>
    <rPh sb="2" eb="4">
      <t>ヒョウジュン</t>
    </rPh>
    <rPh sb="4" eb="5">
      <t>ガク</t>
    </rPh>
    <rPh sb="6" eb="10">
      <t>カゼイショトク</t>
    </rPh>
    <phoneticPr fontId="2"/>
  </si>
  <si>
    <t>（参考）目安金額計算式</t>
    <rPh sb="1" eb="3">
      <t>サンコウ</t>
    </rPh>
    <rPh sb="4" eb="6">
      <t>メヤス</t>
    </rPh>
    <rPh sb="6" eb="8">
      <t>キンガク</t>
    </rPh>
    <rPh sb="8" eb="11">
      <t>ケイサンシキ</t>
    </rPh>
    <phoneticPr fontId="2"/>
  </si>
  <si>
    <t>人数（入力）</t>
    <rPh sb="0" eb="2">
      <t>ニンズウ</t>
    </rPh>
    <rPh sb="3" eb="5">
      <t>ニュウリョク</t>
    </rPh>
    <phoneticPr fontId="2"/>
  </si>
  <si>
    <t>←給与以外の所得がある場合、直接入力（収入－経費）</t>
    <rPh sb="1" eb="5">
      <t>キュウヨイガイ</t>
    </rPh>
    <rPh sb="6" eb="8">
      <t>ショトク</t>
    </rPh>
    <rPh sb="11" eb="13">
      <t>バアイ</t>
    </rPh>
    <rPh sb="14" eb="18">
      <t>チョクセツニュウリョク</t>
    </rPh>
    <rPh sb="19" eb="21">
      <t>シュウニュウ</t>
    </rPh>
    <rPh sb="22" eb="24">
      <t>ケイヒ</t>
    </rPh>
    <phoneticPr fontId="2"/>
  </si>
  <si>
    <t>※ふるさと納税の謝礼として受ける特産品に係る経済的利益については、一時所得に該当します。
返礼品の合計が50万円相当を超える場合、一時所得として確定申告が必要です（返礼品の相当額については各自治体へお問い合わせください）。</t>
    <rPh sb="5" eb="7">
      <t>ノウゼイ</t>
    </rPh>
    <rPh sb="8" eb="10">
      <t>シャレイ</t>
    </rPh>
    <rPh sb="13" eb="14">
      <t>ウ</t>
    </rPh>
    <rPh sb="16" eb="19">
      <t>トクサンヒン</t>
    </rPh>
    <rPh sb="20" eb="21">
      <t>カカ</t>
    </rPh>
    <rPh sb="22" eb="27">
      <t>ケイザイテキリエキ</t>
    </rPh>
    <rPh sb="33" eb="37">
      <t>イチジショトク</t>
    </rPh>
    <rPh sb="38" eb="40">
      <t>ガイトウ</t>
    </rPh>
    <rPh sb="45" eb="48">
      <t>ヘンレイヒン</t>
    </rPh>
    <rPh sb="49" eb="51">
      <t>ゴウケイ</t>
    </rPh>
    <rPh sb="54" eb="56">
      <t>マンエン</t>
    </rPh>
    <rPh sb="56" eb="58">
      <t>ソウトウ</t>
    </rPh>
    <rPh sb="59" eb="60">
      <t>コ</t>
    </rPh>
    <rPh sb="62" eb="64">
      <t>バアイ</t>
    </rPh>
    <rPh sb="65" eb="69">
      <t>イチジショトク</t>
    </rPh>
    <rPh sb="72" eb="76">
      <t>カクテイシンコク</t>
    </rPh>
    <rPh sb="77" eb="79">
      <t>ヒツヨウ</t>
    </rPh>
    <rPh sb="82" eb="85">
      <t>ヘンレイヒン</t>
    </rPh>
    <rPh sb="86" eb="89">
      <t>ソウトウガク</t>
    </rPh>
    <rPh sb="94" eb="98">
      <t>カクジチタイ</t>
    </rPh>
    <rPh sb="100" eb="101">
      <t>ト</t>
    </rPh>
    <rPh sb="102" eb="103">
      <t>ア</t>
    </rPh>
    <phoneticPr fontId="2"/>
  </si>
  <si>
    <r>
      <t>支払額を</t>
    </r>
    <r>
      <rPr>
        <b/>
        <sz val="14"/>
        <color rgb="FFFF0000"/>
        <rFont val="ＭＳ Ｐゴシック"/>
        <family val="3"/>
        <charset val="128"/>
        <scheme val="minor"/>
      </rPr>
      <t>赤いセル</t>
    </r>
    <r>
      <rPr>
        <b/>
        <sz val="14"/>
        <color theme="1"/>
        <rFont val="ＭＳ Ｐゴシック"/>
        <family val="3"/>
        <charset val="128"/>
        <scheme val="minor"/>
      </rPr>
      <t>に入力してください。</t>
    </r>
    <rPh sb="0" eb="3">
      <t>シハライガク</t>
    </rPh>
    <rPh sb="4" eb="5">
      <t>アカ</t>
    </rPh>
    <rPh sb="9" eb="11">
      <t>ニュウリョク</t>
    </rPh>
    <phoneticPr fontId="2"/>
  </si>
  <si>
    <t>↓人数を入力してください</t>
    <rPh sb="1" eb="3">
      <t>ニンズウ</t>
    </rPh>
    <rPh sb="4" eb="6">
      <t>ニュウリョク</t>
    </rPh>
    <phoneticPr fontId="2"/>
  </si>
  <si>
    <t>ふるさと納税目安金額試算表（実質2,000円負担で寄附金控除になる目安）</t>
    <rPh sb="4" eb="6">
      <t>ノウゼイ</t>
    </rPh>
    <rPh sb="6" eb="8">
      <t>メヤス</t>
    </rPh>
    <rPh sb="8" eb="10">
      <t>キンガク</t>
    </rPh>
    <rPh sb="10" eb="13">
      <t>シサンヒョウ</t>
    </rPh>
    <rPh sb="14" eb="16">
      <t>ジッシツ</t>
    </rPh>
    <rPh sb="21" eb="22">
      <t>エン</t>
    </rPh>
    <rPh sb="22" eb="24">
      <t>フタン</t>
    </rPh>
    <rPh sb="25" eb="28">
      <t>キフキン</t>
    </rPh>
    <rPh sb="28" eb="30">
      <t>コウジョ</t>
    </rPh>
    <rPh sb="33" eb="35">
      <t>メヤス</t>
    </rPh>
    <phoneticPr fontId="2"/>
  </si>
  <si>
    <t>地震保険</t>
    <rPh sb="0" eb="4">
      <t>ジシンホケン</t>
    </rPh>
    <phoneticPr fontId="2"/>
  </si>
  <si>
    <t>長期損保</t>
    <rPh sb="0" eb="4">
      <t>チョウキソンポ</t>
    </rPh>
    <phoneticPr fontId="2"/>
  </si>
  <si>
    <t>・給与収入、給与以外の所得は直接入力してください。
・住民税控除額は、合計を直接入力もしくはシート「住民税控除額①」「住民税控除額②」の該当箇所を入力してください。</t>
    <rPh sb="1" eb="5">
      <t>キュウヨシュウニュウ</t>
    </rPh>
    <rPh sb="6" eb="10">
      <t>キュウヨイガイ</t>
    </rPh>
    <rPh sb="11" eb="13">
      <t>ショトク</t>
    </rPh>
    <rPh sb="14" eb="18">
      <t>チョクセツニュウリョク</t>
    </rPh>
    <rPh sb="27" eb="30">
      <t>ジュウミンゼイ</t>
    </rPh>
    <rPh sb="30" eb="33">
      <t>コウジョガク</t>
    </rPh>
    <rPh sb="35" eb="37">
      <t>ゴウケイ</t>
    </rPh>
    <rPh sb="38" eb="42">
      <t>チョクセツニュウリョク</t>
    </rPh>
    <rPh sb="50" eb="53">
      <t>ジュウミンゼイ</t>
    </rPh>
    <rPh sb="53" eb="55">
      <t>コウジョ</t>
    </rPh>
    <rPh sb="55" eb="56">
      <t>ガク</t>
    </rPh>
    <rPh sb="59" eb="65">
      <t>ジュウミンゼイコウジョガク</t>
    </rPh>
    <rPh sb="68" eb="72">
      <t>ガイトウカショ</t>
    </rPh>
    <rPh sb="73" eb="75">
      <t>ニュウリョク</t>
    </rPh>
    <phoneticPr fontId="2"/>
  </si>
  <si>
    <t>ふるさと納税目安金額試算表使い方</t>
    <rPh sb="13" eb="14">
      <t>ツカ</t>
    </rPh>
    <rPh sb="15" eb="16">
      <t>カタ</t>
    </rPh>
    <phoneticPr fontId="2"/>
  </si>
  <si>
    <t>①「計算シート」に給与収入金額を直接入力します。</t>
    <rPh sb="2" eb="4">
      <t>ケイサン</t>
    </rPh>
    <rPh sb="9" eb="15">
      <t>キュウヨシュウニュウキンガク</t>
    </rPh>
    <rPh sb="16" eb="18">
      <t>チョクセツ</t>
    </rPh>
    <rPh sb="18" eb="20">
      <t>ニュウリョク</t>
    </rPh>
    <phoneticPr fontId="2"/>
  </si>
  <si>
    <t>②給与以外の収入がある場合、「計算シート」給与以外の所得（営業、農業など）に所得を計算した上で入力します。</t>
    <rPh sb="1" eb="5">
      <t>キュウヨイガイ</t>
    </rPh>
    <rPh sb="6" eb="8">
      <t>シュウニュウ</t>
    </rPh>
    <rPh sb="11" eb="13">
      <t>バアイ</t>
    </rPh>
    <rPh sb="15" eb="17">
      <t>ケイサン</t>
    </rPh>
    <rPh sb="38" eb="40">
      <t>ショトク</t>
    </rPh>
    <rPh sb="41" eb="43">
      <t>ケイサン</t>
    </rPh>
    <rPh sb="45" eb="46">
      <t>ウエ</t>
    </rPh>
    <rPh sb="47" eb="49">
      <t>ニュウリョク</t>
    </rPh>
    <phoneticPr fontId="2"/>
  </si>
  <si>
    <t>※営業、農業などは（収入）－（経費）が所得となります。</t>
    <rPh sb="1" eb="3">
      <t>エイギョウ</t>
    </rPh>
    <rPh sb="4" eb="6">
      <t>ノウギョウ</t>
    </rPh>
    <rPh sb="10" eb="12">
      <t>シュウニュウ</t>
    </rPh>
    <rPh sb="15" eb="17">
      <t>ケイヒ</t>
    </rPh>
    <rPh sb="19" eb="21">
      <t>ショトク</t>
    </rPh>
    <phoneticPr fontId="2"/>
  </si>
  <si>
    <t>③「住民税控除額①」の赤いセルに控除の対象となる金額を入力します。</t>
    <rPh sb="2" eb="8">
      <t>ジュウミンゼイコウジョガク</t>
    </rPh>
    <rPh sb="11" eb="12">
      <t>アカ</t>
    </rPh>
    <rPh sb="16" eb="18">
      <t>コウジョ</t>
    </rPh>
    <rPh sb="19" eb="21">
      <t>タイショウ</t>
    </rPh>
    <rPh sb="24" eb="26">
      <t>キンガク</t>
    </rPh>
    <rPh sb="27" eb="29">
      <t>ニュウリョク</t>
    </rPh>
    <phoneticPr fontId="2"/>
  </si>
  <si>
    <t>④「住民税控除額②」の赤いセルに、控除の対象となる人数を入力します。</t>
    <rPh sb="2" eb="5">
      <t>ジュウミンゼイ</t>
    </rPh>
    <rPh sb="5" eb="7">
      <t>コウジョ</t>
    </rPh>
    <rPh sb="7" eb="8">
      <t>ガク</t>
    </rPh>
    <rPh sb="11" eb="12">
      <t>アカ</t>
    </rPh>
    <rPh sb="17" eb="19">
      <t>コウジョ</t>
    </rPh>
    <rPh sb="20" eb="22">
      <t>タイショウ</t>
    </rPh>
    <rPh sb="25" eb="27">
      <t>ニンズウ</t>
    </rPh>
    <rPh sb="28" eb="30">
      <t>ニュウリョク</t>
    </rPh>
    <phoneticPr fontId="2"/>
  </si>
  <si>
    <t>※配偶者特別控除については、「（表）配偶者特別控除額」を参考に青いセルに金額を入力し、赤いセルに「１」を入力します。</t>
    <rPh sb="1" eb="4">
      <t>ハイグウシャ</t>
    </rPh>
    <rPh sb="4" eb="8">
      <t>トクベツコウジョ</t>
    </rPh>
    <rPh sb="16" eb="17">
      <t>ヒョウ</t>
    </rPh>
    <rPh sb="28" eb="30">
      <t>サンコウ</t>
    </rPh>
    <rPh sb="31" eb="32">
      <t>アオ</t>
    </rPh>
    <rPh sb="36" eb="38">
      <t>キンガク</t>
    </rPh>
    <rPh sb="39" eb="41">
      <t>ニュウリョク</t>
    </rPh>
    <rPh sb="43" eb="44">
      <t>アカ</t>
    </rPh>
    <rPh sb="52" eb="54">
      <t>ニュウリョク</t>
    </rPh>
    <phoneticPr fontId="2"/>
  </si>
  <si>
    <t xml:space="preserve">⑤より詳細に試算する場合、「★寡婦・扶養（調整控除）」に対象となる人数を入力します。
</t>
    <rPh sb="3" eb="5">
      <t>ショウサイ</t>
    </rPh>
    <rPh sb="6" eb="8">
      <t>シサン</t>
    </rPh>
    <rPh sb="10" eb="12">
      <t>バアイ</t>
    </rPh>
    <rPh sb="15" eb="17">
      <t>カフ</t>
    </rPh>
    <rPh sb="18" eb="20">
      <t>フヨウ</t>
    </rPh>
    <rPh sb="21" eb="25">
      <t>チョウセイコウジョ</t>
    </rPh>
    <rPh sb="28" eb="30">
      <t>タイショウ</t>
    </rPh>
    <rPh sb="33" eb="35">
      <t>ニンズウ</t>
    </rPh>
    <rPh sb="36" eb="38">
      <t>ニュウリョク</t>
    </rPh>
    <phoneticPr fontId="2"/>
  </si>
  <si>
    <t>※寡婦・ひとり親控除、勤労学生控除等、本人対象の控除は該当する項目に「１」を入力します。</t>
    <rPh sb="1" eb="3">
      <t>カフ</t>
    </rPh>
    <rPh sb="7" eb="8">
      <t>オヤ</t>
    </rPh>
    <rPh sb="8" eb="10">
      <t>コウジョ</t>
    </rPh>
    <rPh sb="11" eb="15">
      <t>キンロウガクセイ</t>
    </rPh>
    <rPh sb="15" eb="17">
      <t>コウジョ</t>
    </rPh>
    <rPh sb="17" eb="18">
      <t>トウ</t>
    </rPh>
    <rPh sb="19" eb="21">
      <t>ホンニン</t>
    </rPh>
    <rPh sb="21" eb="23">
      <t>タイショウ</t>
    </rPh>
    <rPh sb="24" eb="26">
      <t>コウジョ</t>
    </rPh>
    <rPh sb="27" eb="29">
      <t>ガイトウ</t>
    </rPh>
    <rPh sb="31" eb="33">
      <t>コウモク</t>
    </rPh>
    <rPh sb="38" eb="40">
      <t>ニュウリョク</t>
    </rPh>
    <phoneticPr fontId="2"/>
  </si>
  <si>
    <t>「目安金額（C13）」=(「所得割額（C10）」×20％）÷（90％－「所得税率（シート”所得税率”）」×1.021）+2,000円</t>
    <rPh sb="1" eb="3">
      <t>メヤス</t>
    </rPh>
    <rPh sb="3" eb="5">
      <t>キンガク</t>
    </rPh>
    <rPh sb="14" eb="16">
      <t>ショトク</t>
    </rPh>
    <rPh sb="16" eb="17">
      <t>ワリ</t>
    </rPh>
    <rPh sb="17" eb="18">
      <t>ガク</t>
    </rPh>
    <rPh sb="36" eb="38">
      <t>ショトク</t>
    </rPh>
    <rPh sb="38" eb="40">
      <t>ゼイリツ</t>
    </rPh>
    <rPh sb="45" eb="47">
      <t>ショトク</t>
    </rPh>
    <rPh sb="47" eb="49">
      <t>ゼイリツ</t>
    </rPh>
    <rPh sb="65" eb="66">
      <t>エン</t>
    </rPh>
    <phoneticPr fontId="2"/>
  </si>
  <si>
    <t>⑥自己負担額2,000円を除いた金額が所得税及び市・県民税から控除されるふるさと納税額の目安が、オレンジのセル（C15）に表示されます。</t>
    <rPh sb="1" eb="6">
      <t>ジコフタンガク</t>
    </rPh>
    <rPh sb="11" eb="12">
      <t>エン</t>
    </rPh>
    <rPh sb="13" eb="14">
      <t>ノゾ</t>
    </rPh>
    <rPh sb="16" eb="18">
      <t>キンガク</t>
    </rPh>
    <rPh sb="19" eb="22">
      <t>ショトクゼイ</t>
    </rPh>
    <rPh sb="22" eb="23">
      <t>オヨ</t>
    </rPh>
    <rPh sb="24" eb="25">
      <t>シ</t>
    </rPh>
    <rPh sb="26" eb="29">
      <t>ケンミンゼイ</t>
    </rPh>
    <rPh sb="31" eb="33">
      <t>コウジョ</t>
    </rPh>
    <rPh sb="40" eb="42">
      <t>ノウゼイ</t>
    </rPh>
    <rPh sb="42" eb="43">
      <t>ガク</t>
    </rPh>
    <rPh sb="44" eb="46">
      <t>メヤス</t>
    </rPh>
    <rPh sb="61" eb="63">
      <t>ヒョウジ</t>
    </rPh>
    <phoneticPr fontId="2"/>
  </si>
  <si>
    <t>基礎控除</t>
    <rPh sb="0" eb="4">
      <t>キソコウジョ</t>
    </rPh>
    <phoneticPr fontId="2"/>
  </si>
  <si>
    <t>配偶者（特別）控除額</t>
    <phoneticPr fontId="2"/>
  </si>
  <si>
    <t>【表】</t>
    <rPh sb="1" eb="2">
      <t>ヒョウ</t>
    </rPh>
    <phoneticPr fontId="2"/>
  </si>
  <si>
    <t>地震保険料控除合計</t>
    <rPh sb="0" eb="2">
      <t>ジシン</t>
    </rPh>
    <rPh sb="2" eb="5">
      <t>ホケンリョウ</t>
    </rPh>
    <rPh sb="5" eb="7">
      <t>コウジョ</t>
    </rPh>
    <rPh sb="7" eb="9">
      <t>ゴウケイ</t>
    </rPh>
    <phoneticPr fontId="2"/>
  </si>
  <si>
    <t>※下記を参照し、控除額を入力</t>
    <rPh sb="1" eb="3">
      <t>カキ</t>
    </rPh>
    <rPh sb="4" eb="6">
      <t>サンショウ</t>
    </rPh>
    <rPh sb="8" eb="10">
      <t>コウジョ</t>
    </rPh>
    <rPh sb="10" eb="11">
      <t>ガク</t>
    </rPh>
    <rPh sb="12" eb="14">
      <t>ニュウリョク</t>
    </rPh>
    <phoneticPr fontId="2"/>
  </si>
  <si>
    <t>　48万円以下（69歳以下）</t>
    <rPh sb="3" eb="5">
      <t>マンエン</t>
    </rPh>
    <rPh sb="5" eb="7">
      <t>イカ</t>
    </rPh>
    <rPh sb="10" eb="11">
      <t>サイ</t>
    </rPh>
    <rPh sb="11" eb="13">
      <t>イカ</t>
    </rPh>
    <phoneticPr fontId="2"/>
  </si>
  <si>
    <t>　48万円以下（70歳以上）</t>
    <rPh sb="3" eb="7">
      <t>マンエンイカ</t>
    </rPh>
    <rPh sb="10" eb="11">
      <t>サイ</t>
    </rPh>
    <rPh sb="11" eb="13">
      <t>イジョウ</t>
    </rPh>
    <phoneticPr fontId="2"/>
  </si>
  <si>
    <r>
      <t>該当する人数を</t>
    </r>
    <r>
      <rPr>
        <b/>
        <sz val="11"/>
        <color rgb="FFFF0000"/>
        <rFont val="ＭＳ Ｐゴシック"/>
        <family val="3"/>
        <charset val="128"/>
        <scheme val="minor"/>
      </rPr>
      <t>赤いセル</t>
    </r>
    <r>
      <rPr>
        <b/>
        <sz val="11"/>
        <rFont val="ＭＳ Ｐゴシック"/>
        <family val="3"/>
        <charset val="128"/>
        <scheme val="minor"/>
      </rPr>
      <t>に</t>
    </r>
    <r>
      <rPr>
        <b/>
        <sz val="11"/>
        <color theme="1"/>
        <rFont val="ＭＳ Ｐゴシック"/>
        <family val="3"/>
        <charset val="128"/>
        <scheme val="minor"/>
      </rPr>
      <t>入力してください。
「配偶者（特別）控除」に該当する場合は下表をご参考のうえ、</t>
    </r>
    <r>
      <rPr>
        <b/>
        <sz val="11"/>
        <color rgb="FF0070C0"/>
        <rFont val="ＭＳ Ｐゴシック"/>
        <family val="3"/>
        <charset val="128"/>
        <scheme val="minor"/>
      </rPr>
      <t>青いセル</t>
    </r>
    <r>
      <rPr>
        <b/>
        <sz val="11"/>
        <color theme="1"/>
        <rFont val="ＭＳ Ｐゴシック"/>
        <family val="3"/>
        <charset val="128"/>
        <scheme val="minor"/>
      </rPr>
      <t>に控除額を入力してください。</t>
    </r>
    <rPh sb="0" eb="2">
      <t>ガイトウ</t>
    </rPh>
    <rPh sb="4" eb="6">
      <t>ニンズウ</t>
    </rPh>
    <rPh sb="7" eb="8">
      <t>アカ</t>
    </rPh>
    <rPh sb="12" eb="14">
      <t>ニュウリョク</t>
    </rPh>
    <rPh sb="23" eb="26">
      <t>ハイグウシャ</t>
    </rPh>
    <rPh sb="27" eb="29">
      <t>トクベツ</t>
    </rPh>
    <rPh sb="30" eb="32">
      <t>コウジョ</t>
    </rPh>
    <rPh sb="34" eb="36">
      <t>ガイトウ</t>
    </rPh>
    <rPh sb="38" eb="40">
      <t>バアイ</t>
    </rPh>
    <rPh sb="41" eb="43">
      <t>カヒョウ</t>
    </rPh>
    <rPh sb="45" eb="47">
      <t>サンコウ</t>
    </rPh>
    <rPh sb="51" eb="52">
      <t>アオ</t>
    </rPh>
    <rPh sb="56" eb="59">
      <t>コウジョガク</t>
    </rPh>
    <rPh sb="60" eb="62">
      <t>ニュウリョク</t>
    </rPh>
    <phoneticPr fontId="2"/>
  </si>
  <si>
    <t>配偶者控除</t>
    <rPh sb="0" eb="5">
      <t>ハイグウシャコウジョ</t>
    </rPh>
    <phoneticPr fontId="2"/>
  </si>
  <si>
    <t>配偶者特別控除</t>
    <rPh sb="0" eb="7">
      <t>ハイグウシャトクベツコウジョ</t>
    </rPh>
    <phoneticPr fontId="2"/>
  </si>
  <si>
    <t>合計所得金額
2,400万円超、2,450万円以下</t>
    <rPh sb="0" eb="6">
      <t>ゴウケイショトクキンガク</t>
    </rPh>
    <rPh sb="13" eb="14">
      <t>エン</t>
    </rPh>
    <rPh sb="14" eb="15">
      <t>チョウ</t>
    </rPh>
    <rPh sb="21" eb="25">
      <t>マンエンイカ</t>
    </rPh>
    <phoneticPr fontId="2"/>
  </si>
  <si>
    <t>合計所得金額
2,450万円超、2,500万円以下</t>
    <rPh sb="0" eb="6">
      <t>ゴウケイショトクキンガク</t>
    </rPh>
    <rPh sb="13" eb="15">
      <t>エンチョウ</t>
    </rPh>
    <rPh sb="21" eb="22">
      <t>マン</t>
    </rPh>
    <rPh sb="22" eb="23">
      <t>エン</t>
    </rPh>
    <rPh sb="23" eb="25">
      <t>イカ</t>
    </rPh>
    <phoneticPr fontId="2"/>
  </si>
  <si>
    <t>合計所得金額
2,400万円以下</t>
    <rPh sb="0" eb="6">
      <t>ゴウケイショトクキンガク</t>
    </rPh>
    <rPh sb="12" eb="16">
      <t>マンエンイカ</t>
    </rPh>
    <phoneticPr fontId="2"/>
  </si>
  <si>
    <t>←マイナス～0の場合、ふるさと納税をしても控除できる税額がありません（住民税が非課税もしくは均等割5,800円のみ）。</t>
    <rPh sb="8" eb="10">
      <t>バアイ</t>
    </rPh>
    <rPh sb="15" eb="17">
      <t>ノウゼイ</t>
    </rPh>
    <rPh sb="21" eb="23">
      <t>コウジョ</t>
    </rPh>
    <rPh sb="26" eb="28">
      <t>ゼイガク</t>
    </rPh>
    <rPh sb="35" eb="38">
      <t>ジュウミンゼイ</t>
    </rPh>
    <rPh sb="39" eb="42">
      <t>ヒカゼイ</t>
    </rPh>
    <rPh sb="46" eb="49">
      <t>キントウワ</t>
    </rPh>
    <rPh sb="54" eb="55">
      <t>エン</t>
    </rPh>
    <phoneticPr fontId="2"/>
  </si>
  <si>
    <t>※1.021は復興所得税率</t>
    <phoneticPr fontId="2"/>
  </si>
  <si>
    <t>※※「ふるさと納税ワンストップ特例制度」は確定申告が不要な給与所得者等が、確定申告をしなくてもふるさと納税の寄附金控除を受けられる制度です。
６団体以上の自治体に寄附した場合や、控除の追加等、確定申告をする場合は「ふるさと納税ワンストップ特例制度」は無効となるため、ふるさと納税の寄附金控除も含めて確定申告をしなければ控除は受けられませんので、ご注意ください。</t>
    <rPh sb="7" eb="9">
      <t>ノウゼイ</t>
    </rPh>
    <rPh sb="15" eb="17">
      <t>トクレイ</t>
    </rPh>
    <rPh sb="17" eb="19">
      <t>セイド</t>
    </rPh>
    <rPh sb="21" eb="25">
      <t>カクテイシンコク</t>
    </rPh>
    <rPh sb="26" eb="28">
      <t>フヨウ</t>
    </rPh>
    <rPh sb="29" eb="34">
      <t>キュウヨショトクシャ</t>
    </rPh>
    <rPh sb="34" eb="35">
      <t>トウ</t>
    </rPh>
    <rPh sb="37" eb="41">
      <t>カクテイシンコク</t>
    </rPh>
    <rPh sb="51" eb="53">
      <t>ノウゼイ</t>
    </rPh>
    <rPh sb="72" eb="74">
      <t>ダンタイ</t>
    </rPh>
    <rPh sb="74" eb="76">
      <t>イジョウ</t>
    </rPh>
    <rPh sb="77" eb="80">
      <t>ジチタイ</t>
    </rPh>
    <rPh sb="81" eb="83">
      <t>キフ</t>
    </rPh>
    <rPh sb="85" eb="87">
      <t>バアイ</t>
    </rPh>
    <rPh sb="173" eb="175">
      <t>チュウイ</t>
    </rPh>
    <phoneticPr fontId="2"/>
  </si>
  <si>
    <t>所得税率</t>
    <rPh sb="0" eb="4">
      <t>ショトクゼイリツ</t>
    </rPh>
    <phoneticPr fontId="2"/>
  </si>
  <si>
    <t>40,000,000～</t>
    <phoneticPr fontId="2"/>
  </si>
  <si>
    <t>市民税・県民税税額決定通知書をもとに計算する場合は、「所得から控除される額の計」もしくは「所得控除合計②」を直接入力してください。
ただし、税額決定通知書に記載の控除額は前年中の内容のため、正しい目安金額とならない可能性があります。</t>
    <rPh sb="0" eb="3">
      <t>シミンゼイ</t>
    </rPh>
    <rPh sb="4" eb="7">
      <t>ケンミンゼイ</t>
    </rPh>
    <rPh sb="7" eb="14">
      <t>ゼイガクケッテイツウチショ</t>
    </rPh>
    <rPh sb="18" eb="20">
      <t>ケイサン</t>
    </rPh>
    <rPh sb="22" eb="24">
      <t>バアイ</t>
    </rPh>
    <rPh sb="27" eb="29">
      <t>ショトク</t>
    </rPh>
    <rPh sb="31" eb="33">
      <t>コウジョ</t>
    </rPh>
    <rPh sb="36" eb="37">
      <t>ガク</t>
    </rPh>
    <rPh sb="38" eb="39">
      <t>ケイ</t>
    </rPh>
    <rPh sb="45" eb="49">
      <t>ショトクコウジョ</t>
    </rPh>
    <rPh sb="49" eb="51">
      <t>ゴウケイ</t>
    </rPh>
    <rPh sb="54" eb="56">
      <t>チョクセツ</t>
    </rPh>
    <rPh sb="56" eb="58">
      <t>ニュウリョク</t>
    </rPh>
    <rPh sb="70" eb="77">
      <t>ゼイガクケッテイツウチショ</t>
    </rPh>
    <rPh sb="78" eb="80">
      <t>キサイ</t>
    </rPh>
    <rPh sb="81" eb="84">
      <t>コウジョガク</t>
    </rPh>
    <rPh sb="85" eb="88">
      <t>ゼンネンチュウ</t>
    </rPh>
    <rPh sb="89" eb="91">
      <t>ナイヨウ</t>
    </rPh>
    <rPh sb="95" eb="96">
      <t>タダ</t>
    </rPh>
    <rPh sb="98" eb="102">
      <t>メヤスキンガク</t>
    </rPh>
    <rPh sb="107" eb="110">
      <t>カノウセイ</t>
    </rPh>
    <phoneticPr fontId="2"/>
  </si>
  <si>
    <t>←シート「住民税控除額①」、「住民税控除額②」</t>
    <rPh sb="5" eb="8">
      <t>ジュウミンゼイ</t>
    </rPh>
    <rPh sb="8" eb="11">
      <t>コウジョガク</t>
    </rPh>
    <rPh sb="15" eb="18">
      <t>ジュウミンゼイ</t>
    </rPh>
    <rPh sb="18" eb="21">
      <t>コウジョガク</t>
    </rPh>
    <phoneticPr fontId="2"/>
  </si>
  <si>
    <t>課税標準額（課税所得）
－人的控除差調整額</t>
    <rPh sb="13" eb="17">
      <t>ジンテキコウジョ</t>
    </rPh>
    <rPh sb="17" eb="18">
      <t>サ</t>
    </rPh>
    <rPh sb="18" eb="21">
      <t>チョウセイガク</t>
    </rPh>
    <phoneticPr fontId="2"/>
  </si>
  <si>
    <t>※控除の対象となるふるさと納税額は、総所得金額等（③合計所得、退職所得、山林所得、繰越控除等）の30％が上限です。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</si>
</sst>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quot;¥&quot;* #,##0_ ;_ &quot;¥&quot;* \-#,##0_ ;_ &quot;¥&quot;* &quot;-&quot;_ ;_ @_ "/>
    <numFmt numFmtId="41" formatCode="_ * #,##0_ ;_ * \-#,##0_ ;_ * &quot;-&quot;_ ;_ @_ "/>
    <numFmt numFmtId="176" formatCode="_ * #,##0_ ;_ * \-#,##0_ ;_ * &quot;-&quot;??_ ;_ @_ "/>
  </numFmts>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2"/>
      <color theme="1"/>
      <name val="ＭＳ Ｐゴシック"/>
      <family val="2"/>
      <charset val="128"/>
      <scheme val="minor"/>
    </font>
    <font>
      <b/>
      <sz val="16"/>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rgb="FFFF0000"/>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b/>
      <sz val="11"/>
      <color rgb="FF0070C0"/>
      <name val="ＭＳ Ｐゴシック"/>
      <family val="3"/>
      <charset val="128"/>
      <scheme val="minor"/>
    </font>
  </fonts>
  <fills count="7">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249977111117893"/>
        <bgColor indexed="64"/>
      </patternFill>
    </fill>
    <fill>
      <patternFill patternType="solid">
        <fgColor theme="4" tint="0.39997558519241921"/>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 diagonalDown="1">
      <left style="thin">
        <color indexed="64"/>
      </left>
      <right style="thin">
        <color indexed="64"/>
      </right>
      <top/>
      <bottom/>
      <diagonal style="thin">
        <color indexed="64"/>
      </diagonal>
    </border>
    <border>
      <left/>
      <right style="thin">
        <color indexed="64"/>
      </right>
      <top/>
      <bottom/>
      <diagonal/>
    </border>
    <border>
      <left/>
      <right style="thin">
        <color indexed="64"/>
      </right>
      <top style="thin">
        <color indexed="64"/>
      </top>
      <bottom/>
      <diagonal/>
    </border>
    <border diagonalDown="1">
      <left style="thin">
        <color indexed="64"/>
      </left>
      <right style="thin">
        <color indexed="64"/>
      </right>
      <top style="medium">
        <color indexed="64"/>
      </top>
      <bottom style="thin">
        <color indexed="64"/>
      </bottom>
      <diagonal style="thin">
        <color indexed="64"/>
      </diagonal>
    </border>
    <border>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right style="hair">
        <color indexed="64"/>
      </right>
      <top style="hair">
        <color indexed="64"/>
      </top>
      <bottom/>
      <diagonal/>
    </border>
    <border diagonalDown="1">
      <left style="thin">
        <color indexed="64"/>
      </left>
      <right style="medium">
        <color indexed="64"/>
      </right>
      <top style="thin">
        <color indexed="64"/>
      </top>
      <bottom style="medium">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medium">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95">
    <xf numFmtId="0" fontId="0" fillId="0" borderId="0" xfId="0">
      <alignment vertical="center"/>
    </xf>
    <xf numFmtId="41" fontId="0" fillId="0" borderId="0" xfId="0" applyNumberFormat="1">
      <alignment vertical="center"/>
    </xf>
    <xf numFmtId="0" fontId="3" fillId="0" borderId="0" xfId="0" applyFont="1">
      <alignment vertical="center"/>
    </xf>
    <xf numFmtId="38" fontId="0" fillId="0" borderId="0" xfId="1" applyFont="1">
      <alignment vertical="center"/>
    </xf>
    <xf numFmtId="42" fontId="0" fillId="0" borderId="0" xfId="0" applyNumberFormat="1">
      <alignment vertical="center"/>
    </xf>
    <xf numFmtId="41" fontId="4" fillId="3" borderId="1" xfId="0" applyNumberFormat="1" applyFont="1" applyFill="1" applyBorder="1">
      <alignment vertical="center"/>
    </xf>
    <xf numFmtId="0" fontId="5" fillId="0" borderId="0" xfId="0" applyFont="1">
      <alignment vertical="center"/>
    </xf>
    <xf numFmtId="0" fontId="0" fillId="3" borderId="0" xfId="0" applyFill="1">
      <alignment vertical="center"/>
    </xf>
    <xf numFmtId="0" fontId="0" fillId="0" borderId="2" xfId="0" applyBorder="1">
      <alignment vertical="center"/>
    </xf>
    <xf numFmtId="0" fontId="0" fillId="0" borderId="2" xfId="0" applyBorder="1" applyAlignment="1">
      <alignment vertical="center" wrapText="1"/>
    </xf>
    <xf numFmtId="0" fontId="0" fillId="5" borderId="0" xfId="0" applyFill="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4" xfId="0" applyBorder="1" applyAlignment="1">
      <alignment horizontal="left" vertical="center"/>
    </xf>
    <xf numFmtId="0" fontId="0" fillId="5" borderId="5" xfId="0" applyFill="1" applyBorder="1">
      <alignment vertical="center"/>
    </xf>
    <xf numFmtId="41" fontId="0" fillId="5" borderId="0" xfId="1" applyNumberFormat="1" applyFont="1" applyFill="1">
      <alignment vertical="center"/>
    </xf>
    <xf numFmtId="41" fontId="0" fillId="5" borderId="0" xfId="0" applyNumberFormat="1" applyFill="1">
      <alignment vertical="center"/>
    </xf>
    <xf numFmtId="0" fontId="6" fillId="0" borderId="0" xfId="0" applyFont="1">
      <alignment vertical="center"/>
    </xf>
    <xf numFmtId="38" fontId="0" fillId="0" borderId="10" xfId="1" applyFont="1" applyBorder="1">
      <alignment vertical="center"/>
    </xf>
    <xf numFmtId="38" fontId="0" fillId="0" borderId="11" xfId="1" applyFont="1" applyBorder="1">
      <alignment vertical="center"/>
    </xf>
    <xf numFmtId="38" fontId="0" fillId="0" borderId="12" xfId="1" applyFont="1" applyBorder="1">
      <alignment vertical="center"/>
    </xf>
    <xf numFmtId="38" fontId="0" fillId="0" borderId="13" xfId="1" applyFont="1" applyBorder="1">
      <alignment vertical="center"/>
    </xf>
    <xf numFmtId="3" fontId="0" fillId="0" borderId="2" xfId="0" applyNumberFormat="1" applyBorder="1">
      <alignment vertical="center"/>
    </xf>
    <xf numFmtId="3" fontId="6" fillId="0" borderId="2" xfId="0" applyNumberFormat="1" applyFont="1" applyBorder="1">
      <alignment vertical="center"/>
    </xf>
    <xf numFmtId="0" fontId="3" fillId="0" borderId="2" xfId="0" applyFont="1" applyBorder="1">
      <alignment vertical="center"/>
    </xf>
    <xf numFmtId="0" fontId="0" fillId="0" borderId="7" xfId="0" applyBorder="1">
      <alignment vertical="center"/>
    </xf>
    <xf numFmtId="0" fontId="5" fillId="0" borderId="2" xfId="0" applyFont="1" applyBorder="1">
      <alignment vertical="center"/>
    </xf>
    <xf numFmtId="38" fontId="3" fillId="0" borderId="2" xfId="1" applyFont="1" applyBorder="1">
      <alignment vertical="center"/>
    </xf>
    <xf numFmtId="0" fontId="3" fillId="0" borderId="2" xfId="0" applyFont="1" applyBorder="1" applyAlignment="1">
      <alignment vertical="center" wrapText="1"/>
    </xf>
    <xf numFmtId="0" fontId="0" fillId="0" borderId="2" xfId="0" applyBorder="1" applyAlignment="1">
      <alignment vertical="center"/>
    </xf>
    <xf numFmtId="0" fontId="5" fillId="0" borderId="9" xfId="0" applyFont="1" applyBorder="1">
      <alignment vertical="center"/>
    </xf>
    <xf numFmtId="0" fontId="0" fillId="0" borderId="26" xfId="0" applyBorder="1">
      <alignment vertical="center"/>
    </xf>
    <xf numFmtId="0" fontId="5" fillId="0" borderId="27" xfId="0" applyFont="1" applyBorder="1">
      <alignment vertical="center"/>
    </xf>
    <xf numFmtId="38" fontId="0" fillId="0" borderId="27" xfId="1" applyFont="1" applyBorder="1">
      <alignment vertical="center"/>
    </xf>
    <xf numFmtId="0" fontId="0" fillId="0" borderId="27" xfId="0" applyBorder="1">
      <alignment vertical="center"/>
    </xf>
    <xf numFmtId="0" fontId="5" fillId="0" borderId="26" xfId="0" applyFont="1" applyBorder="1">
      <alignment vertical="center"/>
    </xf>
    <xf numFmtId="0" fontId="5" fillId="0" borderId="8" xfId="0" applyFont="1" applyBorder="1">
      <alignment vertical="center"/>
    </xf>
    <xf numFmtId="0" fontId="0" fillId="0" borderId="28" xfId="0" applyBorder="1">
      <alignment vertical="center"/>
    </xf>
    <xf numFmtId="0" fontId="0" fillId="0" borderId="0" xfId="0" applyBorder="1">
      <alignment vertical="center"/>
    </xf>
    <xf numFmtId="0" fontId="5" fillId="0" borderId="20" xfId="0" applyFont="1" applyBorder="1">
      <alignment vertical="center"/>
    </xf>
    <xf numFmtId="38" fontId="0" fillId="0" borderId="20" xfId="1" applyFont="1" applyBorder="1">
      <alignment vertical="center"/>
    </xf>
    <xf numFmtId="0" fontId="8" fillId="0" borderId="0" xfId="0" applyFont="1">
      <alignment vertical="center"/>
    </xf>
    <xf numFmtId="38" fontId="5" fillId="0" borderId="29" xfId="1" applyFont="1" applyBorder="1">
      <alignment vertical="center"/>
    </xf>
    <xf numFmtId="38" fontId="0" fillId="0" borderId="30" xfId="1" applyFont="1" applyBorder="1">
      <alignment vertical="center"/>
    </xf>
    <xf numFmtId="38" fontId="5" fillId="0" borderId="30" xfId="1" applyFont="1" applyBorder="1">
      <alignment vertical="center"/>
    </xf>
    <xf numFmtId="38" fontId="5" fillId="0" borderId="31" xfId="1" applyFont="1" applyBorder="1">
      <alignment vertical="center"/>
    </xf>
    <xf numFmtId="38" fontId="0" fillId="0" borderId="29" xfId="1" applyFont="1" applyBorder="1">
      <alignment vertical="center"/>
    </xf>
    <xf numFmtId="38" fontId="0" fillId="0" borderId="31" xfId="1" applyFont="1" applyBorder="1">
      <alignment vertical="center"/>
    </xf>
    <xf numFmtId="38" fontId="0" fillId="0" borderId="19" xfId="1" applyFont="1" applyBorder="1">
      <alignment vertical="center"/>
    </xf>
    <xf numFmtId="0" fontId="0" fillId="2" borderId="29" xfId="0" applyFill="1" applyBorder="1">
      <alignment vertical="center"/>
    </xf>
    <xf numFmtId="0" fontId="0" fillId="2" borderId="30" xfId="0" applyFill="1" applyBorder="1">
      <alignment vertical="center"/>
    </xf>
    <xf numFmtId="38" fontId="0" fillId="0" borderId="32" xfId="1" applyFont="1" applyBorder="1">
      <alignment vertical="center"/>
    </xf>
    <xf numFmtId="38" fontId="0" fillId="0" borderId="33" xfId="1" applyFont="1" applyBorder="1">
      <alignment vertical="center"/>
    </xf>
    <xf numFmtId="0" fontId="0" fillId="2" borderId="37" xfId="0" applyFill="1" applyBorder="1">
      <alignment vertical="center"/>
    </xf>
    <xf numFmtId="38" fontId="0" fillId="0" borderId="38" xfId="1" applyFont="1" applyBorder="1">
      <alignment vertical="center"/>
    </xf>
    <xf numFmtId="0" fontId="0" fillId="2" borderId="31" xfId="0" applyFill="1" applyBorder="1">
      <alignment vertical="center"/>
    </xf>
    <xf numFmtId="38" fontId="0" fillId="0" borderId="40" xfId="1" applyFont="1" applyBorder="1">
      <alignment vertical="center"/>
    </xf>
    <xf numFmtId="0" fontId="3" fillId="2" borderId="19" xfId="0" applyFont="1" applyFill="1" applyBorder="1">
      <alignment vertical="center"/>
    </xf>
    <xf numFmtId="38" fontId="0" fillId="3" borderId="2" xfId="1" applyFont="1" applyFill="1" applyBorder="1">
      <alignment vertical="center"/>
    </xf>
    <xf numFmtId="38" fontId="0" fillId="3" borderId="21" xfId="1" applyFont="1" applyFill="1" applyBorder="1" applyAlignment="1">
      <alignment horizontal="right" vertical="center"/>
    </xf>
    <xf numFmtId="38" fontId="0" fillId="3" borderId="21" xfId="1" applyFont="1" applyFill="1" applyBorder="1">
      <alignment vertical="center"/>
    </xf>
    <xf numFmtId="38" fontId="0" fillId="0" borderId="34" xfId="1" applyFont="1" applyBorder="1">
      <alignment vertical="center"/>
    </xf>
    <xf numFmtId="38" fontId="0" fillId="0" borderId="2" xfId="1" applyFont="1" applyBorder="1">
      <alignment vertical="center"/>
    </xf>
    <xf numFmtId="38" fontId="0" fillId="0" borderId="21" xfId="1" applyFont="1" applyBorder="1">
      <alignment vertical="center"/>
    </xf>
    <xf numFmtId="0" fontId="3" fillId="2" borderId="7" xfId="0" applyFont="1" applyFill="1" applyBorder="1" applyAlignment="1">
      <alignment vertical="center"/>
    </xf>
    <xf numFmtId="0" fontId="10" fillId="0" borderId="0" xfId="0" applyFont="1">
      <alignment vertical="center"/>
    </xf>
    <xf numFmtId="0" fontId="9" fillId="0" borderId="0" xfId="0" applyFont="1">
      <alignment vertical="center"/>
    </xf>
    <xf numFmtId="41" fontId="10" fillId="0" borderId="0" xfId="0" applyNumberFormat="1" applyFont="1">
      <alignment vertical="center"/>
    </xf>
    <xf numFmtId="41" fontId="10" fillId="4" borderId="1" xfId="0" applyNumberFormat="1" applyFont="1" applyFill="1" applyBorder="1">
      <alignment vertical="center"/>
    </xf>
    <xf numFmtId="41" fontId="10" fillId="0" borderId="0" xfId="0" applyNumberFormat="1" applyFont="1" applyFill="1">
      <alignment vertical="center"/>
    </xf>
    <xf numFmtId="0" fontId="4" fillId="0" borderId="3" xfId="0" applyFont="1" applyBorder="1" applyAlignment="1">
      <alignment horizontal="center" vertical="center"/>
    </xf>
    <xf numFmtId="0" fontId="3" fillId="0" borderId="2" xfId="0" applyFont="1" applyFill="1" applyBorder="1">
      <alignment vertical="center"/>
    </xf>
    <xf numFmtId="0" fontId="5" fillId="2" borderId="44" xfId="0" applyFont="1" applyFill="1" applyBorder="1">
      <alignment vertical="center"/>
    </xf>
    <xf numFmtId="38" fontId="5" fillId="0" borderId="45" xfId="1" applyFont="1" applyFill="1" applyBorder="1" applyAlignment="1">
      <alignment horizontal="right" vertical="center"/>
    </xf>
    <xf numFmtId="0" fontId="5" fillId="2" borderId="31" xfId="0" applyFont="1" applyFill="1" applyBorder="1">
      <alignment vertical="center"/>
    </xf>
    <xf numFmtId="38" fontId="5" fillId="0" borderId="34" xfId="1" applyFont="1" applyFill="1" applyBorder="1" applyAlignment="1">
      <alignment horizontal="right" vertical="center"/>
    </xf>
    <xf numFmtId="0" fontId="10" fillId="0" borderId="2" xfId="0" applyFont="1" applyBorder="1">
      <alignment vertical="center"/>
    </xf>
    <xf numFmtId="41" fontId="10" fillId="0" borderId="2" xfId="0" applyNumberFormat="1" applyFont="1" applyBorder="1">
      <alignment vertical="center"/>
    </xf>
    <xf numFmtId="0" fontId="9" fillId="0" borderId="2" xfId="0" applyFont="1" applyBorder="1" applyAlignment="1">
      <alignment vertical="center" wrapText="1"/>
    </xf>
    <xf numFmtId="41" fontId="9" fillId="0" borderId="2" xfId="0" applyNumberFormat="1" applyFont="1" applyBorder="1">
      <alignment vertical="center"/>
    </xf>
    <xf numFmtId="9" fontId="10" fillId="0" borderId="2" xfId="2" applyFont="1" applyFill="1" applyBorder="1">
      <alignment vertical="center"/>
    </xf>
    <xf numFmtId="0" fontId="10" fillId="0" borderId="19" xfId="0" applyFont="1" applyBorder="1">
      <alignment vertical="center"/>
    </xf>
    <xf numFmtId="41" fontId="9" fillId="0" borderId="9" xfId="0" applyNumberFormat="1" applyFont="1" applyBorder="1">
      <alignment vertical="center"/>
    </xf>
    <xf numFmtId="0" fontId="10" fillId="0" borderId="19" xfId="0" applyFont="1" applyBorder="1" applyAlignment="1">
      <alignment vertical="center" wrapText="1"/>
    </xf>
    <xf numFmtId="41" fontId="10" fillId="0" borderId="8" xfId="0" applyNumberFormat="1" applyFont="1" applyBorder="1">
      <alignment vertical="center"/>
    </xf>
    <xf numFmtId="176" fontId="9" fillId="0" borderId="2" xfId="0" applyNumberFormat="1" applyFont="1" applyBorder="1">
      <alignment vertical="center"/>
    </xf>
    <xf numFmtId="176" fontId="10" fillId="0" borderId="2" xfId="0" applyNumberFormat="1" applyFont="1" applyBorder="1">
      <alignment vertical="center"/>
    </xf>
    <xf numFmtId="0" fontId="0" fillId="0" borderId="0" xfId="0" applyAlignment="1">
      <alignment vertical="center"/>
    </xf>
    <xf numFmtId="0" fontId="5" fillId="0" borderId="19" xfId="0" applyFont="1" applyBorder="1">
      <alignment vertical="center"/>
    </xf>
    <xf numFmtId="38" fontId="3" fillId="0" borderId="7" xfId="1" applyFont="1" applyBorder="1">
      <alignment vertical="center"/>
    </xf>
    <xf numFmtId="0" fontId="4" fillId="0" borderId="0" xfId="0" applyFont="1">
      <alignment vertical="center"/>
    </xf>
    <xf numFmtId="0" fontId="7" fillId="0" borderId="0" xfId="0" applyFont="1">
      <alignment vertical="center"/>
    </xf>
    <xf numFmtId="0" fontId="9" fillId="0" borderId="0" xfId="0" applyFont="1" applyAlignment="1">
      <alignment vertical="center"/>
    </xf>
    <xf numFmtId="0" fontId="9" fillId="0" borderId="0" xfId="0" applyFont="1" applyAlignment="1">
      <alignment vertical="center" wrapText="1"/>
    </xf>
    <xf numFmtId="0" fontId="0" fillId="5" borderId="49" xfId="0" applyFill="1" applyBorder="1">
      <alignment vertical="center"/>
    </xf>
    <xf numFmtId="38" fontId="0" fillId="0" borderId="51" xfId="1" applyFont="1" applyFill="1" applyBorder="1" applyAlignment="1">
      <alignment horizontal="right" vertical="center"/>
    </xf>
    <xf numFmtId="0" fontId="5" fillId="0" borderId="2" xfId="0" applyFont="1" applyFill="1" applyBorder="1">
      <alignment vertical="center"/>
    </xf>
    <xf numFmtId="0" fontId="0" fillId="0" borderId="9" xfId="0" applyBorder="1">
      <alignment vertical="center"/>
    </xf>
    <xf numFmtId="0" fontId="5" fillId="0" borderId="29" xfId="0" applyFont="1" applyBorder="1">
      <alignment vertical="center"/>
    </xf>
    <xf numFmtId="38" fontId="3" fillId="0" borderId="8" xfId="1" applyFont="1" applyBorder="1">
      <alignment vertical="center"/>
    </xf>
    <xf numFmtId="0" fontId="5" fillId="0" borderId="2" xfId="0" applyFont="1" applyBorder="1" applyAlignment="1">
      <alignment vertical="center"/>
    </xf>
    <xf numFmtId="38" fontId="0" fillId="0" borderId="2" xfId="1" applyFont="1" applyBorder="1" applyAlignment="1">
      <alignment vertical="center" wrapText="1"/>
    </xf>
    <xf numFmtId="3" fontId="0" fillId="0" borderId="9" xfId="0" applyNumberFormat="1" applyBorder="1">
      <alignment vertical="center"/>
    </xf>
    <xf numFmtId="0" fontId="5" fillId="0" borderId="53" xfId="0" applyFont="1" applyBorder="1" applyAlignment="1">
      <alignment vertical="center"/>
    </xf>
    <xf numFmtId="38" fontId="0" fillId="0" borderId="53" xfId="1" applyFont="1" applyBorder="1">
      <alignment vertical="center"/>
    </xf>
    <xf numFmtId="38" fontId="0" fillId="0" borderId="53" xfId="1" applyFont="1" applyBorder="1" applyAlignment="1">
      <alignment vertical="center" wrapText="1"/>
    </xf>
    <xf numFmtId="0" fontId="0" fillId="0" borderId="0" xfId="0" applyBorder="1" applyAlignment="1">
      <alignment vertical="center"/>
    </xf>
    <xf numFmtId="38" fontId="0" fillId="0" borderId="47" xfId="1" applyFont="1" applyBorder="1">
      <alignment vertical="center"/>
    </xf>
    <xf numFmtId="0" fontId="0" fillId="0" borderId="55" xfId="0" applyBorder="1">
      <alignment vertical="center"/>
    </xf>
    <xf numFmtId="0" fontId="0" fillId="5" borderId="58" xfId="0" applyFill="1" applyBorder="1">
      <alignment vertical="center"/>
    </xf>
    <xf numFmtId="0" fontId="10" fillId="0" borderId="52"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wrapText="1"/>
    </xf>
    <xf numFmtId="3" fontId="0" fillId="0" borderId="32" xfId="0" applyNumberFormat="1" applyFill="1" applyBorder="1" applyAlignment="1">
      <alignment vertical="center" wrapText="1"/>
    </xf>
    <xf numFmtId="3" fontId="0" fillId="0" borderId="34" xfId="0" applyNumberFormat="1" applyFill="1" applyBorder="1" applyAlignment="1">
      <alignment vertical="center" wrapText="1"/>
    </xf>
    <xf numFmtId="3" fontId="0" fillId="0" borderId="21" xfId="0" applyNumberFormat="1" applyFill="1" applyBorder="1" applyAlignment="1">
      <alignment vertical="center" wrapText="1"/>
    </xf>
    <xf numFmtId="0" fontId="0" fillId="0" borderId="59" xfId="0" applyFill="1" applyBorder="1" applyAlignment="1">
      <alignment vertical="center" wrapText="1"/>
    </xf>
    <xf numFmtId="0" fontId="0" fillId="0" borderId="60" xfId="0" applyFill="1" applyBorder="1" applyAlignment="1">
      <alignment vertical="center" wrapText="1"/>
    </xf>
    <xf numFmtId="0" fontId="0" fillId="0" borderId="61" xfId="0" applyFill="1" applyBorder="1" applyAlignment="1">
      <alignment vertical="center" wrapText="1"/>
    </xf>
    <xf numFmtId="0" fontId="0" fillId="3" borderId="1" xfId="0" applyFill="1" applyBorder="1">
      <alignment vertical="center"/>
    </xf>
    <xf numFmtId="3" fontId="0" fillId="0" borderId="0" xfId="0" applyNumberFormat="1">
      <alignment vertical="center"/>
    </xf>
    <xf numFmtId="0" fontId="3" fillId="0" borderId="3" xfId="0" applyFont="1" applyBorder="1">
      <alignment vertical="center"/>
    </xf>
    <xf numFmtId="41" fontId="10" fillId="2" borderId="1" xfId="0" applyNumberFormat="1" applyFont="1" applyFill="1" applyBorder="1" applyProtection="1">
      <alignment vertical="center"/>
      <protection locked="0"/>
    </xf>
    <xf numFmtId="41" fontId="10" fillId="0" borderId="1" xfId="0" applyNumberFormat="1" applyFont="1" applyFill="1" applyBorder="1" applyProtection="1">
      <alignment vertical="center"/>
      <protection locked="0"/>
    </xf>
    <xf numFmtId="0" fontId="3" fillId="2" borderId="2" xfId="0" applyFont="1" applyFill="1" applyBorder="1" applyProtection="1">
      <alignment vertical="center"/>
      <protection locked="0"/>
    </xf>
    <xf numFmtId="0" fontId="0" fillId="0" borderId="36" xfId="0" applyBorder="1" applyProtection="1">
      <alignment vertical="center"/>
      <protection locked="0"/>
    </xf>
    <xf numFmtId="38" fontId="0" fillId="2" borderId="14" xfId="1" applyFont="1" applyFill="1" applyBorder="1" applyProtection="1">
      <alignment vertical="center"/>
      <protection locked="0"/>
    </xf>
    <xf numFmtId="38" fontId="0" fillId="2" borderId="18" xfId="1" applyFont="1" applyFill="1" applyBorder="1" applyProtection="1">
      <alignment vertical="center"/>
      <protection locked="0"/>
    </xf>
    <xf numFmtId="0" fontId="0" fillId="0" borderId="39" xfId="0" applyFill="1" applyBorder="1" applyProtection="1">
      <alignment vertical="center"/>
      <protection locked="0"/>
    </xf>
    <xf numFmtId="0" fontId="0" fillId="0" borderId="39" xfId="0" applyBorder="1" applyProtection="1">
      <alignment vertical="center"/>
      <protection locked="0"/>
    </xf>
    <xf numFmtId="38" fontId="0" fillId="2" borderId="1" xfId="1" applyFont="1" applyFill="1" applyBorder="1" applyProtection="1">
      <alignment vertical="center"/>
      <protection locked="0"/>
    </xf>
    <xf numFmtId="0" fontId="0" fillId="0" borderId="42" xfId="0" applyBorder="1" applyProtection="1">
      <alignment vertical="center"/>
      <protection locked="0"/>
    </xf>
    <xf numFmtId="38" fontId="0" fillId="0" borderId="50" xfId="1" applyFont="1" applyFill="1" applyBorder="1" applyProtection="1">
      <alignment vertical="center"/>
      <protection locked="0"/>
    </xf>
    <xf numFmtId="38" fontId="5" fillId="2" borderId="14" xfId="1" applyFont="1" applyFill="1" applyBorder="1" applyProtection="1">
      <alignment vertical="center"/>
      <protection locked="0"/>
    </xf>
    <xf numFmtId="38" fontId="5" fillId="2" borderId="35" xfId="1" applyFont="1" applyFill="1" applyBorder="1" applyProtection="1">
      <alignment vertical="center"/>
      <protection locked="0"/>
    </xf>
    <xf numFmtId="38" fontId="0" fillId="0" borderId="43" xfId="1" applyFont="1" applyFill="1" applyBorder="1" applyProtection="1">
      <alignment vertical="center"/>
      <protection locked="0"/>
    </xf>
    <xf numFmtId="0" fontId="0" fillId="0" borderId="24" xfId="0" applyBorder="1" applyProtection="1">
      <alignment vertical="center"/>
      <protection locked="0"/>
    </xf>
    <xf numFmtId="0" fontId="0" fillId="2" borderId="14" xfId="0" applyFill="1" applyBorder="1" applyProtection="1">
      <alignment vertical="center"/>
      <protection locked="0"/>
    </xf>
    <xf numFmtId="0" fontId="0" fillId="2" borderId="15" xfId="0" applyFill="1" applyBorder="1" applyProtection="1">
      <alignment vertical="center"/>
      <protection locked="0"/>
    </xf>
    <xf numFmtId="0" fontId="0" fillId="2" borderId="35" xfId="0" applyFill="1" applyBorder="1" applyProtection="1">
      <alignment vertical="center"/>
      <protection locked="0"/>
    </xf>
    <xf numFmtId="0" fontId="0" fillId="0" borderId="8" xfId="0" applyBorder="1" applyProtection="1">
      <alignment vertical="center"/>
      <protection locked="0"/>
    </xf>
    <xf numFmtId="0" fontId="3" fillId="0" borderId="34" xfId="0" applyFont="1" applyBorder="1" applyProtection="1">
      <alignment vertical="center"/>
      <protection locked="0"/>
    </xf>
    <xf numFmtId="0" fontId="0" fillId="0" borderId="7" xfId="0" applyBorder="1" applyProtection="1">
      <alignment vertical="center"/>
      <protection locked="0"/>
    </xf>
    <xf numFmtId="0" fontId="0" fillId="2" borderId="1" xfId="0" applyFill="1" applyBorder="1" applyProtection="1">
      <alignment vertical="center"/>
      <protection locked="0"/>
    </xf>
    <xf numFmtId="38" fontId="0" fillId="6" borderId="1" xfId="1" applyFont="1" applyFill="1" applyBorder="1" applyProtection="1">
      <alignment vertical="center"/>
      <protection locked="0"/>
    </xf>
    <xf numFmtId="0" fontId="0" fillId="2" borderId="16" xfId="0" applyFill="1" applyBorder="1" applyProtection="1">
      <alignment vertical="center"/>
      <protection locked="0"/>
    </xf>
    <xf numFmtId="0" fontId="0" fillId="2" borderId="17" xfId="0" applyFill="1" applyBorder="1" applyProtection="1">
      <alignment vertical="center"/>
      <protection locked="0"/>
    </xf>
    <xf numFmtId="0" fontId="0" fillId="2" borderId="18" xfId="0" applyFill="1" applyBorder="1" applyProtection="1">
      <alignment vertical="center"/>
      <protection locked="0"/>
    </xf>
    <xf numFmtId="0" fontId="0" fillId="2" borderId="48" xfId="0" applyFill="1" applyBorder="1" applyProtection="1">
      <alignment vertical="center"/>
      <protection locked="0"/>
    </xf>
    <xf numFmtId="0" fontId="0" fillId="2" borderId="57" xfId="0" applyFill="1" applyBorder="1" applyProtection="1">
      <alignment vertical="center"/>
      <protection locked="0"/>
    </xf>
    <xf numFmtId="0" fontId="0" fillId="2" borderId="56" xfId="0" applyFill="1" applyBorder="1" applyProtection="1">
      <alignment vertical="center"/>
      <protection locked="0"/>
    </xf>
    <xf numFmtId="0" fontId="0" fillId="2" borderId="54" xfId="0" applyFill="1" applyBorder="1" applyProtection="1">
      <alignment vertical="center"/>
      <protection locked="0"/>
    </xf>
    <xf numFmtId="0" fontId="10" fillId="0" borderId="0" xfId="0" applyFont="1" applyBorder="1" applyAlignment="1">
      <alignment vertical="center"/>
    </xf>
    <xf numFmtId="0" fontId="9" fillId="0" borderId="0" xfId="0" applyFont="1" applyBorder="1" applyAlignment="1">
      <alignment vertical="center" wrapText="1"/>
    </xf>
    <xf numFmtId="0" fontId="10" fillId="0" borderId="62" xfId="0" applyFont="1" applyBorder="1" applyAlignment="1">
      <alignment vertical="center"/>
    </xf>
    <xf numFmtId="0" fontId="10" fillId="0" borderId="0" xfId="0" applyFont="1" applyBorder="1" applyAlignment="1">
      <alignmen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9" fillId="0" borderId="0" xfId="0" applyFont="1" applyAlignment="1">
      <alignment vertical="center" wrapText="1"/>
    </xf>
    <xf numFmtId="0" fontId="10" fillId="0" borderId="46" xfId="0" applyFont="1" applyBorder="1" applyAlignment="1">
      <alignment vertical="center" wrapText="1"/>
    </xf>
    <xf numFmtId="0" fontId="10" fillId="0" borderId="47" xfId="0" applyFont="1" applyBorder="1" applyAlignment="1">
      <alignment vertical="center" wrapText="1"/>
    </xf>
    <xf numFmtId="0" fontId="10" fillId="0" borderId="41" xfId="0" applyFont="1" applyBorder="1" applyAlignment="1">
      <alignment vertical="center" wrapText="1"/>
    </xf>
    <xf numFmtId="0" fontId="10" fillId="0" borderId="31" xfId="0" applyFont="1" applyBorder="1" applyAlignment="1">
      <alignment vertical="center" wrapText="1"/>
    </xf>
    <xf numFmtId="0" fontId="10" fillId="0" borderId="3" xfId="0" applyFont="1" applyBorder="1" applyAlignment="1">
      <alignment vertical="center" wrapText="1"/>
    </xf>
    <xf numFmtId="0" fontId="10" fillId="0" borderId="34" xfId="0" applyFont="1" applyBorder="1" applyAlignment="1">
      <alignment vertical="center" wrapText="1"/>
    </xf>
    <xf numFmtId="0" fontId="9" fillId="0" borderId="52"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vertical="center"/>
    </xf>
    <xf numFmtId="0" fontId="10" fillId="0" borderId="0" xfId="0" applyFont="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vertical="center" wrapText="1"/>
    </xf>
    <xf numFmtId="0" fontId="0" fillId="0" borderId="46" xfId="0" applyBorder="1" applyAlignment="1">
      <alignment horizontal="center" vertical="center" textRotation="255"/>
    </xf>
    <xf numFmtId="0" fontId="0" fillId="0" borderId="52" xfId="0" applyBorder="1" applyAlignment="1">
      <alignment horizontal="center" vertical="center" textRotation="255"/>
    </xf>
    <xf numFmtId="0" fontId="0" fillId="0" borderId="31" xfId="0" applyBorder="1" applyAlignment="1">
      <alignment horizontal="center" vertical="center" textRotation="255"/>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0" xfId="0" applyAlignment="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676275</xdr:colOff>
      <xdr:row>15</xdr:row>
      <xdr:rowOff>19050</xdr:rowOff>
    </xdr:from>
    <xdr:to>
      <xdr:col>11</xdr:col>
      <xdr:colOff>638175</xdr:colOff>
      <xdr:row>16</xdr:row>
      <xdr:rowOff>133350</xdr:rowOff>
    </xdr:to>
    <xdr:grpSp>
      <xdr:nvGrpSpPr>
        <xdr:cNvPr id="2" name="グループ化 1"/>
        <xdr:cNvGrpSpPr/>
      </xdr:nvGrpSpPr>
      <xdr:grpSpPr>
        <a:xfrm>
          <a:off x="3781425" y="5191125"/>
          <a:ext cx="7239000" cy="704850"/>
          <a:chOff x="8010525" y="4638675"/>
          <a:chExt cx="2324100" cy="1447799"/>
        </a:xfrm>
      </xdr:grpSpPr>
      <xdr:sp macro="" textlink="">
        <xdr:nvSpPr>
          <xdr:cNvPr id="3" name="角丸四角形吹き出し 2"/>
          <xdr:cNvSpPr/>
        </xdr:nvSpPr>
        <xdr:spPr>
          <a:xfrm>
            <a:off x="8010525" y="4638675"/>
            <a:ext cx="2324100" cy="1447799"/>
          </a:xfrm>
          <a:prstGeom prst="wedgeRoundRectCallout">
            <a:avLst>
              <a:gd name="adj1" fmla="val -57707"/>
              <a:gd name="adj2" fmla="val -18371"/>
              <a:gd name="adj3" fmla="val 16667"/>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8022688" y="4711501"/>
            <a:ext cx="2305049" cy="123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金額はあくまで目安です。</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実質</a:t>
            </a:r>
            <a:r>
              <a:rPr kumimoji="1" lang="en-US" altLang="ja-JP" sz="1100" b="1">
                <a:latin typeface="ＭＳ Ｐゴシック" panose="020B0600070205080204" pitchFamily="50" charset="-128"/>
                <a:ea typeface="ＭＳ Ｐゴシック" panose="020B0600070205080204" pitchFamily="50" charset="-128"/>
              </a:rPr>
              <a:t>2,000</a:t>
            </a:r>
            <a:r>
              <a:rPr kumimoji="1" lang="ja-JP" altLang="en-US" sz="1100" b="1">
                <a:latin typeface="ＭＳ Ｐゴシック" panose="020B0600070205080204" pitchFamily="50" charset="-128"/>
                <a:ea typeface="ＭＳ Ｐゴシック" panose="020B0600070205080204" pitchFamily="50" charset="-128"/>
              </a:rPr>
              <a:t>円負担で控除される寄附金額は、今年の所得金額から算出されるため、参考としてお考えください。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38100</xdr:colOff>
      <xdr:row>26</xdr:row>
      <xdr:rowOff>0</xdr:rowOff>
    </xdr:from>
    <xdr:to>
      <xdr:col>5</xdr:col>
      <xdr:colOff>352425</xdr:colOff>
      <xdr:row>28</xdr:row>
      <xdr:rowOff>9525</xdr:rowOff>
    </xdr:to>
    <xdr:sp macro="" textlink="">
      <xdr:nvSpPr>
        <xdr:cNvPr id="2" name="右中かっこ 1"/>
        <xdr:cNvSpPr/>
      </xdr:nvSpPr>
      <xdr:spPr>
        <a:xfrm>
          <a:off x="5153025" y="7867650"/>
          <a:ext cx="314325" cy="3619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19050</xdr:colOff>
      <xdr:row>28</xdr:row>
      <xdr:rowOff>9525</xdr:rowOff>
    </xdr:from>
    <xdr:to>
      <xdr:col>5</xdr:col>
      <xdr:colOff>390525</xdr:colOff>
      <xdr:row>37</xdr:row>
      <xdr:rowOff>9525</xdr:rowOff>
    </xdr:to>
    <xdr:sp macro="" textlink="">
      <xdr:nvSpPr>
        <xdr:cNvPr id="3" name="右中かっこ 2"/>
        <xdr:cNvSpPr/>
      </xdr:nvSpPr>
      <xdr:spPr>
        <a:xfrm>
          <a:off x="5133975" y="8229600"/>
          <a:ext cx="371475" cy="1543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27"/>
  <sheetViews>
    <sheetView view="pageBreakPreview" zoomScaleNormal="100" zoomScaleSheetLayoutView="100" workbookViewId="0"/>
  </sheetViews>
  <sheetFormatPr defaultRowHeight="13.5" x14ac:dyDescent="0.15"/>
  <cols>
    <col min="1" max="1" width="132" bestFit="1" customWidth="1"/>
  </cols>
  <sheetData>
    <row r="1" spans="1:1" ht="30" customHeight="1" x14ac:dyDescent="0.15">
      <c r="A1" s="95" t="s">
        <v>123</v>
      </c>
    </row>
    <row r="2" spans="1:1" ht="30" customHeight="1" x14ac:dyDescent="0.15">
      <c r="A2" s="96" t="s">
        <v>124</v>
      </c>
    </row>
    <row r="3" spans="1:1" ht="30" customHeight="1" x14ac:dyDescent="0.15">
      <c r="A3" s="71" t="s">
        <v>125</v>
      </c>
    </row>
    <row r="4" spans="1:1" ht="30" customHeight="1" x14ac:dyDescent="0.15">
      <c r="A4" s="71" t="s">
        <v>126</v>
      </c>
    </row>
    <row r="5" spans="1:1" ht="30" customHeight="1" x14ac:dyDescent="0.15">
      <c r="A5" s="71" t="s">
        <v>127</v>
      </c>
    </row>
    <row r="6" spans="1:1" ht="30" customHeight="1" x14ac:dyDescent="0.15">
      <c r="A6" s="71" t="s">
        <v>128</v>
      </c>
    </row>
    <row r="7" spans="1:1" ht="30" customHeight="1" x14ac:dyDescent="0.15">
      <c r="A7" s="71" t="s">
        <v>129</v>
      </c>
    </row>
    <row r="8" spans="1:1" ht="30" customHeight="1" x14ac:dyDescent="0.15">
      <c r="A8" s="98" t="s">
        <v>152</v>
      </c>
    </row>
    <row r="9" spans="1:1" ht="30" customHeight="1" x14ac:dyDescent="0.15">
      <c r="A9" s="97" t="s">
        <v>130</v>
      </c>
    </row>
    <row r="10" spans="1:1" ht="30" customHeight="1" x14ac:dyDescent="0.15">
      <c r="A10" s="97" t="s">
        <v>131</v>
      </c>
    </row>
    <row r="11" spans="1:1" ht="30" customHeight="1" x14ac:dyDescent="0.15">
      <c r="A11" s="97" t="s">
        <v>133</v>
      </c>
    </row>
    <row r="12" spans="1:1" ht="30" customHeight="1" x14ac:dyDescent="0.15"/>
    <row r="13" spans="1:1" ht="30" customHeight="1" x14ac:dyDescent="0.15"/>
    <row r="14" spans="1:1" ht="30" customHeight="1" x14ac:dyDescent="0.15"/>
    <row r="15" spans="1:1" ht="30" customHeight="1" x14ac:dyDescent="0.15"/>
    <row r="16" spans="1:1" ht="30" customHeight="1" x14ac:dyDescent="0.15"/>
    <row r="17" ht="30" customHeight="1" x14ac:dyDescent="0.15"/>
    <row r="18" ht="30" customHeight="1" x14ac:dyDescent="0.15"/>
    <row r="19" ht="30" customHeight="1" x14ac:dyDescent="0.15"/>
    <row r="20" ht="30" customHeight="1" x14ac:dyDescent="0.15"/>
    <row r="21" ht="30" customHeight="1" x14ac:dyDescent="0.15"/>
    <row r="22" ht="30" customHeight="1" x14ac:dyDescent="0.15"/>
    <row r="23" ht="30" customHeight="1" x14ac:dyDescent="0.15"/>
    <row r="24" ht="30" customHeight="1" x14ac:dyDescent="0.15"/>
    <row r="25" ht="30" customHeight="1" x14ac:dyDescent="0.15"/>
    <row r="26" ht="30" customHeight="1" x14ac:dyDescent="0.15"/>
    <row r="27" ht="30" customHeight="1" x14ac:dyDescent="0.15"/>
  </sheetData>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N26"/>
  <sheetViews>
    <sheetView tabSelected="1" view="pageBreakPreview" zoomScaleNormal="100" zoomScaleSheetLayoutView="100" workbookViewId="0"/>
  </sheetViews>
  <sheetFormatPr defaultRowHeight="13.5" x14ac:dyDescent="0.15"/>
  <cols>
    <col min="1" max="1" width="2.5" customWidth="1"/>
    <col min="2" max="2" width="24.625" customWidth="1"/>
    <col min="3" max="3" width="13.625" customWidth="1"/>
    <col min="4" max="4" width="24.625" customWidth="1"/>
    <col min="5" max="5" width="13.625" customWidth="1"/>
    <col min="6" max="6" width="10.5" bestFit="1" customWidth="1"/>
    <col min="10" max="10" width="10.75" customWidth="1"/>
    <col min="14" max="14" width="6.75" customWidth="1"/>
  </cols>
  <sheetData>
    <row r="1" spans="2:14" ht="29.25" customHeight="1" x14ac:dyDescent="0.15">
      <c r="B1" s="161" t="s">
        <v>119</v>
      </c>
      <c r="C1" s="162"/>
      <c r="D1" s="162"/>
      <c r="E1" s="162"/>
      <c r="F1" s="162"/>
      <c r="G1" s="162"/>
      <c r="H1" s="162"/>
      <c r="I1" s="163"/>
    </row>
    <row r="2" spans="2:14" ht="8.25" customHeight="1" x14ac:dyDescent="0.15">
      <c r="B2" s="46"/>
    </row>
    <row r="3" spans="2:14" ht="31.5" customHeight="1" x14ac:dyDescent="0.15">
      <c r="B3" s="164" t="s">
        <v>122</v>
      </c>
      <c r="C3" s="164"/>
      <c r="D3" s="164"/>
      <c r="E3" s="164"/>
      <c r="F3" s="164"/>
      <c r="G3" s="164"/>
      <c r="H3" s="164"/>
      <c r="I3" s="164"/>
    </row>
    <row r="4" spans="2:14" ht="8.25" customHeight="1" thickBot="1" x14ac:dyDescent="0.2">
      <c r="B4" s="46"/>
    </row>
    <row r="5" spans="2:14" ht="30" customHeight="1" thickBot="1" x14ac:dyDescent="0.2">
      <c r="B5" s="86" t="s">
        <v>0</v>
      </c>
      <c r="C5" s="127">
        <v>2000000</v>
      </c>
      <c r="D5" s="70" t="s">
        <v>111</v>
      </c>
      <c r="E5" s="71"/>
      <c r="F5" s="71"/>
      <c r="G5" s="71"/>
      <c r="H5" s="71"/>
      <c r="I5" s="71"/>
    </row>
    <row r="6" spans="2:14" ht="30" customHeight="1" thickBot="1" x14ac:dyDescent="0.2">
      <c r="B6" s="81" t="s">
        <v>1</v>
      </c>
      <c r="C6" s="89">
        <f>給与所得金額!H1</f>
        <v>1320000</v>
      </c>
      <c r="D6" s="71"/>
      <c r="E6" s="71"/>
      <c r="F6" s="71"/>
      <c r="G6" s="71"/>
      <c r="H6" s="71"/>
      <c r="I6" s="71"/>
    </row>
    <row r="7" spans="2:14" ht="30" customHeight="1" thickBot="1" x14ac:dyDescent="0.2">
      <c r="B7" s="88" t="s">
        <v>2</v>
      </c>
      <c r="C7" s="128"/>
      <c r="D7" s="159" t="s">
        <v>115</v>
      </c>
      <c r="E7" s="174"/>
      <c r="F7" s="174"/>
      <c r="G7" s="174"/>
      <c r="H7" s="71"/>
      <c r="I7" s="71"/>
    </row>
    <row r="8" spans="2:14" ht="30" customHeight="1" thickBot="1" x14ac:dyDescent="0.2">
      <c r="B8" s="86" t="s">
        <v>3</v>
      </c>
      <c r="C8" s="128">
        <f>SUM(住民税控除額①!C12,住民税控除額①!C16:C18,'住民税控除額 ②'!E4:E22)</f>
        <v>430000</v>
      </c>
      <c r="D8" s="159" t="s">
        <v>153</v>
      </c>
      <c r="E8" s="160"/>
      <c r="F8" s="160"/>
      <c r="G8" s="160"/>
      <c r="H8" s="71"/>
      <c r="I8" s="71"/>
    </row>
    <row r="9" spans="2:14" ht="30" customHeight="1" x14ac:dyDescent="0.15">
      <c r="B9" s="83" t="s">
        <v>4</v>
      </c>
      <c r="C9" s="87">
        <f>C6+C7-C8</f>
        <v>890000</v>
      </c>
      <c r="D9" s="171" t="s">
        <v>147</v>
      </c>
      <c r="E9" s="172"/>
      <c r="F9" s="172"/>
      <c r="G9" s="172"/>
      <c r="H9" s="172"/>
      <c r="I9" s="172"/>
      <c r="J9" s="172"/>
      <c r="K9" s="172"/>
      <c r="L9" s="172"/>
      <c r="M9" s="158"/>
      <c r="N9" s="116"/>
    </row>
    <row r="10" spans="2:14" ht="30" customHeight="1" x14ac:dyDescent="0.15">
      <c r="B10" s="81" t="s">
        <v>112</v>
      </c>
      <c r="C10" s="82">
        <f>ROUNDDOWN(C9,-3)</f>
        <v>890000</v>
      </c>
      <c r="D10" s="115"/>
      <c r="E10" s="116"/>
      <c r="F10" s="116"/>
      <c r="G10" s="116"/>
      <c r="H10" s="71"/>
      <c r="I10" s="71"/>
    </row>
    <row r="11" spans="2:14" ht="30" customHeight="1" x14ac:dyDescent="0.15">
      <c r="B11" s="83" t="s">
        <v>154</v>
      </c>
      <c r="C11" s="84">
        <f>C10-'★寡婦・扶養（調整控除）'!G2</f>
        <v>890000</v>
      </c>
      <c r="D11" s="115"/>
      <c r="E11" s="157"/>
      <c r="F11" s="157"/>
      <c r="G11" s="157"/>
      <c r="H11" s="71"/>
      <c r="I11" s="71"/>
    </row>
    <row r="12" spans="2:14" ht="30" customHeight="1" x14ac:dyDescent="0.15">
      <c r="B12" s="83" t="s">
        <v>6</v>
      </c>
      <c r="C12" s="84">
        <f>C10*0.06-'★寡婦・扶養（調整控除）'!H2</f>
        <v>53400</v>
      </c>
      <c r="D12" s="83" t="s">
        <v>7</v>
      </c>
      <c r="E12" s="90">
        <f>C10*0.04-'★寡婦・扶養（調整控除）'!I2</f>
        <v>35600</v>
      </c>
      <c r="G12" s="71"/>
      <c r="H12" s="71"/>
      <c r="I12" s="71"/>
    </row>
    <row r="13" spans="2:14" ht="30" customHeight="1" x14ac:dyDescent="0.15">
      <c r="B13" s="81" t="s">
        <v>8</v>
      </c>
      <c r="C13" s="82">
        <f>ROUNDDOWN(C12,-2)</f>
        <v>53400</v>
      </c>
      <c r="D13" s="81" t="s">
        <v>9</v>
      </c>
      <c r="E13" s="91">
        <f>ROUNDDOWN(E12,-2)</f>
        <v>35600</v>
      </c>
      <c r="G13" s="71"/>
      <c r="H13" s="71"/>
      <c r="I13" s="71"/>
    </row>
    <row r="14" spans="2:14" ht="30" customHeight="1" x14ac:dyDescent="0.15">
      <c r="B14" s="81" t="s">
        <v>10</v>
      </c>
      <c r="C14" s="82">
        <f>C13+E13</f>
        <v>89000</v>
      </c>
      <c r="D14" s="71" t="s">
        <v>11</v>
      </c>
      <c r="E14" s="71"/>
      <c r="F14" s="71"/>
      <c r="G14" s="71"/>
      <c r="H14" s="71"/>
      <c r="I14" s="71"/>
    </row>
    <row r="15" spans="2:14" ht="30" customHeight="1" thickBot="1" x14ac:dyDescent="0.2">
      <c r="B15" s="81" t="s">
        <v>12</v>
      </c>
      <c r="C15" s="85">
        <f>所得税率!F1</f>
        <v>0.05</v>
      </c>
      <c r="D15" s="71"/>
      <c r="E15" s="71"/>
      <c r="F15" s="71"/>
      <c r="G15" s="71"/>
      <c r="H15" s="71"/>
      <c r="I15" s="71"/>
    </row>
    <row r="16" spans="2:14" ht="46.5" customHeight="1" thickBot="1" x14ac:dyDescent="0.2">
      <c r="B16" s="86" t="s">
        <v>108</v>
      </c>
      <c r="C16" s="73">
        <f>(C14*0.2)/(0.9-C15*1.021)+2000</f>
        <v>22967.076977442724</v>
      </c>
      <c r="D16" s="71"/>
    </row>
    <row r="17" spans="2:13" ht="16.5" customHeight="1" x14ac:dyDescent="0.15">
      <c r="B17" s="70"/>
      <c r="C17" s="74"/>
      <c r="D17" s="71"/>
    </row>
    <row r="18" spans="2:13" ht="16.5" customHeight="1" x14ac:dyDescent="0.15">
      <c r="B18" s="173" t="s">
        <v>155</v>
      </c>
      <c r="C18" s="173"/>
      <c r="D18" s="173"/>
      <c r="E18" s="173"/>
      <c r="F18" s="173"/>
      <c r="G18" s="173"/>
      <c r="H18" s="173"/>
      <c r="I18" s="173"/>
    </row>
    <row r="19" spans="2:13" ht="22.5" customHeight="1" x14ac:dyDescent="0.15">
      <c r="B19" s="70" t="s">
        <v>113</v>
      </c>
      <c r="C19" s="72"/>
      <c r="D19" s="71"/>
      <c r="E19" s="71"/>
      <c r="F19" s="71"/>
      <c r="G19" s="71"/>
      <c r="H19" s="71"/>
      <c r="I19" s="71"/>
    </row>
    <row r="20" spans="2:13" ht="30.75" customHeight="1" x14ac:dyDescent="0.15">
      <c r="B20" s="174" t="s">
        <v>132</v>
      </c>
      <c r="C20" s="174"/>
      <c r="D20" s="174"/>
      <c r="E20" s="174"/>
      <c r="F20" s="174"/>
      <c r="G20" s="174"/>
      <c r="H20" s="174"/>
      <c r="I20" s="173" t="s">
        <v>148</v>
      </c>
      <c r="J20" s="173"/>
      <c r="K20" s="173"/>
    </row>
    <row r="21" spans="2:13" ht="7.5" customHeight="1" x14ac:dyDescent="0.15">
      <c r="B21" s="70"/>
      <c r="C21" s="72"/>
      <c r="D21" s="71"/>
      <c r="E21" s="71"/>
      <c r="F21" s="71"/>
      <c r="G21" s="71"/>
      <c r="H21" s="71"/>
      <c r="I21" s="71"/>
    </row>
    <row r="22" spans="2:13" ht="18.75" customHeight="1" x14ac:dyDescent="0.15">
      <c r="B22" s="165" t="s">
        <v>116</v>
      </c>
      <c r="C22" s="166"/>
      <c r="D22" s="166"/>
      <c r="E22" s="166"/>
      <c r="F22" s="166"/>
      <c r="G22" s="166"/>
      <c r="H22" s="166"/>
      <c r="I22" s="166"/>
      <c r="J22" s="166"/>
      <c r="K22" s="166"/>
      <c r="L22" s="167"/>
      <c r="M22" s="117"/>
    </row>
    <row r="23" spans="2:13" ht="18.75" customHeight="1" x14ac:dyDescent="0.15">
      <c r="B23" s="168"/>
      <c r="C23" s="169"/>
      <c r="D23" s="169"/>
      <c r="E23" s="169"/>
      <c r="F23" s="169"/>
      <c r="G23" s="169"/>
      <c r="H23" s="169"/>
      <c r="I23" s="169"/>
      <c r="J23" s="169"/>
      <c r="K23" s="169"/>
      <c r="L23" s="170"/>
      <c r="M23" s="117"/>
    </row>
    <row r="24" spans="2:13" ht="6.75" customHeight="1" x14ac:dyDescent="0.15">
      <c r="B24" s="117"/>
      <c r="C24" s="117"/>
      <c r="D24" s="117"/>
      <c r="E24" s="117"/>
      <c r="F24" s="117"/>
      <c r="G24" s="117"/>
      <c r="H24" s="117"/>
      <c r="I24" s="117"/>
      <c r="J24" s="117"/>
      <c r="K24" s="117"/>
      <c r="L24" s="117"/>
      <c r="M24" s="117"/>
    </row>
    <row r="25" spans="2:13" ht="30" customHeight="1" x14ac:dyDescent="0.15">
      <c r="B25" s="165" t="s">
        <v>149</v>
      </c>
      <c r="C25" s="166"/>
      <c r="D25" s="166"/>
      <c r="E25" s="166"/>
      <c r="F25" s="166"/>
      <c r="G25" s="166"/>
      <c r="H25" s="166"/>
      <c r="I25" s="166"/>
      <c r="J25" s="166"/>
      <c r="K25" s="166"/>
      <c r="L25" s="167"/>
      <c r="M25" s="117"/>
    </row>
    <row r="26" spans="2:13" ht="22.5" customHeight="1" x14ac:dyDescent="0.15">
      <c r="B26" s="168"/>
      <c r="C26" s="169"/>
      <c r="D26" s="169"/>
      <c r="E26" s="169"/>
      <c r="F26" s="169"/>
      <c r="G26" s="169"/>
      <c r="H26" s="169"/>
      <c r="I26" s="169"/>
      <c r="J26" s="169"/>
      <c r="K26" s="169"/>
      <c r="L26" s="170"/>
      <c r="M26" s="117"/>
    </row>
  </sheetData>
  <sheetProtection sheet="1" objects="1" scenarios="1"/>
  <mergeCells count="10">
    <mergeCell ref="D8:G8"/>
    <mergeCell ref="B1:I1"/>
    <mergeCell ref="B3:I3"/>
    <mergeCell ref="B25:L26"/>
    <mergeCell ref="D9:L9"/>
    <mergeCell ref="I20:K20"/>
    <mergeCell ref="B22:L23"/>
    <mergeCell ref="B20:H20"/>
    <mergeCell ref="D7:G7"/>
    <mergeCell ref="B18:I18"/>
  </mergeCells>
  <phoneticPr fontId="2"/>
  <pageMargins left="0.7" right="0.7" top="0.75" bottom="0.75" header="0.3" footer="0.3"/>
  <pageSetup paperSize="9" scale="83"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8"/>
  <sheetViews>
    <sheetView workbookViewId="0">
      <selection sqref="A1:C1"/>
    </sheetView>
  </sheetViews>
  <sheetFormatPr defaultRowHeight="13.5" x14ac:dyDescent="0.15"/>
  <cols>
    <col min="1" max="1" width="25.5" bestFit="1" customWidth="1"/>
    <col min="2" max="2" width="33.125" customWidth="1"/>
    <col min="3" max="3" width="28.125" customWidth="1"/>
    <col min="4" max="4" width="12.75" customWidth="1"/>
  </cols>
  <sheetData>
    <row r="1" spans="1:3" ht="23.25" customHeight="1" x14ac:dyDescent="0.15">
      <c r="A1" s="175" t="s">
        <v>117</v>
      </c>
      <c r="B1" s="175"/>
      <c r="C1" s="175"/>
    </row>
    <row r="2" spans="1:3" ht="5.25" customHeight="1" x14ac:dyDescent="0.15">
      <c r="A2" s="75"/>
      <c r="B2" s="75"/>
      <c r="C2" s="75"/>
    </row>
    <row r="3" spans="1:3" ht="24.95" customHeight="1" x14ac:dyDescent="0.15">
      <c r="A3" s="8"/>
      <c r="B3" s="129" t="s">
        <v>109</v>
      </c>
      <c r="C3" s="29" t="s">
        <v>76</v>
      </c>
    </row>
    <row r="4" spans="1:3" ht="24.95" customHeight="1" thickBot="1" x14ac:dyDescent="0.2">
      <c r="A4" s="29" t="s">
        <v>65</v>
      </c>
      <c r="B4" s="130"/>
      <c r="C4" s="42"/>
    </row>
    <row r="5" spans="1:3" ht="24.95" customHeight="1" x14ac:dyDescent="0.15">
      <c r="A5" s="54" t="s">
        <v>66</v>
      </c>
      <c r="B5" s="131"/>
      <c r="C5" s="56">
        <f>IF(B5&lt;=15000,B5,IF(AND(B5&gt;=15001,B5&lt;=40000),B5/2+7500,IF(AND(B5&gt;=40001,B5&lt;=70000),B5/4+17500,IF(B5&gt;=70001,35000))))</f>
        <v>0</v>
      </c>
    </row>
    <row r="6" spans="1:3" ht="24.95" customHeight="1" thickBot="1" x14ac:dyDescent="0.2">
      <c r="A6" s="55" t="s">
        <v>68</v>
      </c>
      <c r="B6" s="132"/>
      <c r="C6" s="57">
        <f>IF(B6&lt;=12000,B6,IF(AND(B6&gt;=12001,B6&lt;=32000),B6/2+6000,IF(AND(B6&gt;=32001,B6&lt;=56000),B6/4+14000,IF(B6&gt;=56001,28000))))</f>
        <v>0</v>
      </c>
    </row>
    <row r="7" spans="1:3" ht="24.95" customHeight="1" thickBot="1" x14ac:dyDescent="0.2">
      <c r="A7" s="39" t="s">
        <v>102</v>
      </c>
      <c r="B7" s="133"/>
      <c r="C7" s="38">
        <f>IF(C5+C6&lt;28000,C5+C6,IF(C5&gt;28000,C5,IF(C5+C6&gt;=28000,28000)))</f>
        <v>0</v>
      </c>
    </row>
    <row r="8" spans="1:3" ht="24.95" customHeight="1" x14ac:dyDescent="0.15">
      <c r="A8" s="58" t="s">
        <v>67</v>
      </c>
      <c r="B8" s="131"/>
      <c r="C8" s="59">
        <f>IF(B8&lt;=15000,B8,IF(AND(B8&gt;=15001,B8&lt;=40000),B8/2+7500,IF(AND(B8&gt;=40001,B8&lt;=70000),B8/4+17500,IF(B8&gt;=70001,35000))))</f>
        <v>0</v>
      </c>
    </row>
    <row r="9" spans="1:3" ht="24.95" customHeight="1" thickBot="1" x14ac:dyDescent="0.2">
      <c r="A9" s="55" t="s">
        <v>69</v>
      </c>
      <c r="B9" s="132"/>
      <c r="C9" s="57">
        <f>IF(B9&lt;=12000,B9,IF(AND(B9&gt;=12001,B9&lt;=32000),B9/2+6000,IF(AND(B9&gt;=32001,B9&lt;=56000),B9/4+14000,IF(B9&gt;=56001,28000))))</f>
        <v>0</v>
      </c>
    </row>
    <row r="10" spans="1:3" ht="24.95" customHeight="1" thickBot="1" x14ac:dyDescent="0.2">
      <c r="A10" s="39" t="s">
        <v>103</v>
      </c>
      <c r="B10" s="134"/>
      <c r="C10" s="38">
        <f>IF(C8+C9&lt;28000,C8+C9,IF(C8&gt;28000,C8,IF(C8+C9&gt;=28000,28000)))</f>
        <v>0</v>
      </c>
    </row>
    <row r="11" spans="1:3" ht="24.95" customHeight="1" thickBot="1" x14ac:dyDescent="0.2">
      <c r="A11" s="60" t="s">
        <v>70</v>
      </c>
      <c r="B11" s="135"/>
      <c r="C11" s="61">
        <f>IF(B11&lt;=12000,B11,IF(AND(B11&gt;=12001,B11&lt;=32000),B11/2+6000,IF(AND(B11&gt;=32001,B11&lt;=56000),B11/4+14000,IF(B11&gt;=56001,28000))))</f>
        <v>0</v>
      </c>
    </row>
    <row r="12" spans="1:3" ht="24.95" customHeight="1" x14ac:dyDescent="0.15">
      <c r="A12" s="8" t="s">
        <v>101</v>
      </c>
      <c r="B12" s="136"/>
      <c r="C12" s="63">
        <f>IF(C7+C10+C11&lt;70000,C7+C10+C11,IF(C7+C10+C11&gt;=70000,70000))</f>
        <v>0</v>
      </c>
    </row>
    <row r="13" spans="1:3" ht="24.95" customHeight="1" thickBot="1" x14ac:dyDescent="0.2">
      <c r="A13" s="76" t="s">
        <v>104</v>
      </c>
      <c r="B13" s="137"/>
      <c r="C13" s="100"/>
    </row>
    <row r="14" spans="1:3" ht="24.95" customHeight="1" x14ac:dyDescent="0.15">
      <c r="A14" s="77" t="s">
        <v>120</v>
      </c>
      <c r="B14" s="138"/>
      <c r="C14" s="78">
        <f>IF(B14&lt;=50000,B14/2,"25000")</f>
        <v>0</v>
      </c>
    </row>
    <row r="15" spans="1:3" ht="24.95" customHeight="1" thickBot="1" x14ac:dyDescent="0.2">
      <c r="A15" s="79" t="s">
        <v>121</v>
      </c>
      <c r="B15" s="139"/>
      <c r="C15" s="80">
        <f>IF(B15&lt;=5000,B15,IF(AND(B15&gt;=5001,B15&lt;=15000),B15/2+2500,IF(B15&gt;=15001,10000)))</f>
        <v>0</v>
      </c>
    </row>
    <row r="16" spans="1:3" ht="24.95" customHeight="1" thickBot="1" x14ac:dyDescent="0.2">
      <c r="A16" s="101" t="s">
        <v>137</v>
      </c>
      <c r="B16" s="140"/>
      <c r="C16" s="64">
        <f>IF(C14+C15&lt;25000,C14+C15,IF(C14+C15&gt;=25000,25000))</f>
        <v>0</v>
      </c>
    </row>
    <row r="17" spans="1:3" ht="24.95" customHeight="1" thickBot="1" x14ac:dyDescent="0.2">
      <c r="A17" s="62" t="s">
        <v>64</v>
      </c>
      <c r="B17" s="135"/>
      <c r="C17" s="65">
        <f>B17</f>
        <v>0</v>
      </c>
    </row>
    <row r="18" spans="1:3" ht="24.95" customHeight="1" x14ac:dyDescent="0.15">
      <c r="A18" s="29" t="s">
        <v>77</v>
      </c>
      <c r="B18" s="141"/>
      <c r="C18" s="63">
        <f>IF(SUM(計算シート!C6:C7)&lt;=24000000,430000,IF(AND(SUM(計算シート!C6:C7)&gt;=24000001,SUM(計算シート!C6:C7)&lt;=24500000),290000,IF(AND(SUM(計算シート!C6:C7)&gt;=24500001,SUM(計算シート!C6:C7)&lt;=25000000),150000,IF(SUM(計算シート!C6:C7)&gt;=25000001,0))))</f>
        <v>430000</v>
      </c>
    </row>
  </sheetData>
  <sheetProtection sheet="1" objects="1" scenarios="1"/>
  <mergeCells count="1">
    <mergeCell ref="A1:C1"/>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7"/>
  <sheetViews>
    <sheetView workbookViewId="0">
      <selection activeCell="D5" sqref="D5"/>
    </sheetView>
  </sheetViews>
  <sheetFormatPr defaultRowHeight="13.5" x14ac:dyDescent="0.15"/>
  <cols>
    <col min="1" max="1" width="4.25" customWidth="1"/>
    <col min="2" max="2" width="28.5" customWidth="1"/>
    <col min="3" max="3" width="11.125" customWidth="1"/>
    <col min="4" max="4" width="11.625" customWidth="1"/>
    <col min="5" max="5" width="14.625" customWidth="1"/>
    <col min="6" max="6" width="6" customWidth="1"/>
    <col min="7" max="7" width="15.125" bestFit="1" customWidth="1"/>
  </cols>
  <sheetData>
    <row r="1" spans="1:5" ht="40.5" customHeight="1" x14ac:dyDescent="0.15">
      <c r="B1" s="184" t="s">
        <v>141</v>
      </c>
      <c r="C1" s="184"/>
      <c r="D1" s="184"/>
      <c r="E1" s="184"/>
    </row>
    <row r="2" spans="1:5" ht="7.5" customHeight="1" x14ac:dyDescent="0.15"/>
    <row r="3" spans="1:5" ht="27.75" thickBot="1" x14ac:dyDescent="0.2">
      <c r="B3" s="29" t="s">
        <v>61</v>
      </c>
      <c r="C3" s="34" t="s">
        <v>75</v>
      </c>
      <c r="D3" s="69" t="s">
        <v>114</v>
      </c>
      <c r="E3" s="9" t="s">
        <v>105</v>
      </c>
    </row>
    <row r="4" spans="1:5" ht="24.95" customHeight="1" x14ac:dyDescent="0.15">
      <c r="B4" s="36" t="s">
        <v>71</v>
      </c>
      <c r="C4" s="47">
        <v>330000</v>
      </c>
      <c r="D4" s="142"/>
      <c r="E4" s="56">
        <f>C4*D4</f>
        <v>0</v>
      </c>
    </row>
    <row r="5" spans="1:5" ht="24.95" customHeight="1" x14ac:dyDescent="0.15">
      <c r="B5" s="37" t="s">
        <v>72</v>
      </c>
      <c r="C5" s="48">
        <v>450000</v>
      </c>
      <c r="D5" s="143"/>
      <c r="E5" s="57">
        <f t="shared" ref="E5:E12" si="0">C5*D5</f>
        <v>0</v>
      </c>
    </row>
    <row r="6" spans="1:5" ht="24.95" customHeight="1" x14ac:dyDescent="0.15">
      <c r="B6" s="37" t="s">
        <v>73</v>
      </c>
      <c r="C6" s="49">
        <v>380000</v>
      </c>
      <c r="D6" s="143"/>
      <c r="E6" s="57">
        <f t="shared" si="0"/>
        <v>0</v>
      </c>
    </row>
    <row r="7" spans="1:5" ht="24.95" customHeight="1" thickBot="1" x14ac:dyDescent="0.2">
      <c r="B7" s="35" t="s">
        <v>74</v>
      </c>
      <c r="C7" s="50">
        <v>450000</v>
      </c>
      <c r="D7" s="144"/>
      <c r="E7" s="66">
        <f t="shared" si="0"/>
        <v>0</v>
      </c>
    </row>
    <row r="8" spans="1:5" ht="24.95" customHeight="1" thickBot="1" x14ac:dyDescent="0.2">
      <c r="B8" s="29" t="s">
        <v>92</v>
      </c>
      <c r="C8" s="32"/>
      <c r="D8" s="145"/>
      <c r="E8" s="67"/>
    </row>
    <row r="9" spans="1:5" ht="24.95" customHeight="1" x14ac:dyDescent="0.15">
      <c r="B9" s="40" t="s">
        <v>91</v>
      </c>
      <c r="C9" s="51">
        <v>260000</v>
      </c>
      <c r="D9" s="142"/>
      <c r="E9" s="56">
        <f t="shared" si="0"/>
        <v>0</v>
      </c>
    </row>
    <row r="10" spans="1:5" ht="24.95" customHeight="1" x14ac:dyDescent="0.15">
      <c r="B10" s="41" t="s">
        <v>93</v>
      </c>
      <c r="C10" s="48">
        <v>300000</v>
      </c>
      <c r="D10" s="143"/>
      <c r="E10" s="57">
        <f t="shared" si="0"/>
        <v>0</v>
      </c>
    </row>
    <row r="11" spans="1:5" ht="24.95" customHeight="1" x14ac:dyDescent="0.15">
      <c r="B11" s="37" t="s">
        <v>95</v>
      </c>
      <c r="C11" s="48">
        <v>300000</v>
      </c>
      <c r="D11" s="143"/>
      <c r="E11" s="57">
        <f t="shared" si="0"/>
        <v>0</v>
      </c>
    </row>
    <row r="12" spans="1:5" ht="24.95" customHeight="1" thickBot="1" x14ac:dyDescent="0.2">
      <c r="B12" s="35" t="s">
        <v>94</v>
      </c>
      <c r="C12" s="52">
        <v>530000</v>
      </c>
      <c r="D12" s="144"/>
      <c r="E12" s="66">
        <f t="shared" si="0"/>
        <v>0</v>
      </c>
    </row>
    <row r="13" spans="1:5" ht="24.95" customHeight="1" x14ac:dyDescent="0.15">
      <c r="A13" s="43"/>
      <c r="B13" s="44"/>
      <c r="C13" s="45"/>
      <c r="D13" s="146" t="s">
        <v>100</v>
      </c>
      <c r="E13" s="67"/>
    </row>
    <row r="14" spans="1:5" ht="24.95" customHeight="1" thickBot="1" x14ac:dyDescent="0.2">
      <c r="B14" s="29" t="s">
        <v>62</v>
      </c>
      <c r="C14" s="32"/>
      <c r="D14" s="147"/>
      <c r="E14" s="67"/>
    </row>
    <row r="15" spans="1:5" ht="24.95" customHeight="1" x14ac:dyDescent="0.15">
      <c r="B15" s="40" t="s">
        <v>97</v>
      </c>
      <c r="C15" s="51">
        <v>260000</v>
      </c>
      <c r="D15" s="142"/>
      <c r="E15" s="56">
        <f>C15*D15</f>
        <v>0</v>
      </c>
    </row>
    <row r="16" spans="1:5" ht="24.95" customHeight="1" thickBot="1" x14ac:dyDescent="0.2">
      <c r="B16" s="35" t="s">
        <v>98</v>
      </c>
      <c r="C16" s="52">
        <v>300000</v>
      </c>
      <c r="D16" s="144"/>
      <c r="E16" s="66">
        <f>C16*D16</f>
        <v>0</v>
      </c>
    </row>
    <row r="17" spans="1:8" ht="24.95" customHeight="1" thickBot="1" x14ac:dyDescent="0.2">
      <c r="B17" s="29" t="s">
        <v>63</v>
      </c>
      <c r="C17" s="32"/>
      <c r="D17" s="145"/>
      <c r="E17" s="67"/>
    </row>
    <row r="18" spans="1:8" ht="24.95" customHeight="1" thickBot="1" x14ac:dyDescent="0.2">
      <c r="B18" s="31" t="s">
        <v>99</v>
      </c>
      <c r="C18" s="53">
        <v>260000</v>
      </c>
      <c r="D18" s="148"/>
      <c r="E18" s="68">
        <f>C18*D18</f>
        <v>0</v>
      </c>
    </row>
    <row r="19" spans="1:8" ht="27.75" thickBot="1" x14ac:dyDescent="0.2">
      <c r="B19" s="33" t="s">
        <v>78</v>
      </c>
      <c r="C19" s="94"/>
      <c r="D19" s="145"/>
      <c r="E19" s="67"/>
    </row>
    <row r="20" spans="1:8" ht="24.95" customHeight="1" thickBot="1" x14ac:dyDescent="0.2">
      <c r="B20" s="103" t="s">
        <v>138</v>
      </c>
      <c r="C20" s="149"/>
      <c r="D20" s="148"/>
      <c r="E20" s="56">
        <f>C20*D20</f>
        <v>0</v>
      </c>
    </row>
    <row r="21" spans="1:8" ht="27.75" thickBot="1" x14ac:dyDescent="0.2">
      <c r="B21" s="33" t="s">
        <v>96</v>
      </c>
      <c r="C21" s="104"/>
      <c r="D21" s="145"/>
      <c r="E21" s="67"/>
    </row>
    <row r="22" spans="1:8" ht="24.95" customHeight="1" thickBot="1" x14ac:dyDescent="0.2">
      <c r="B22" s="93" t="s">
        <v>110</v>
      </c>
      <c r="C22" s="149"/>
      <c r="D22" s="148"/>
      <c r="E22" s="68">
        <f t="shared" ref="E22" si="1">C22*D22</f>
        <v>0</v>
      </c>
    </row>
    <row r="23" spans="1:8" x14ac:dyDescent="0.15">
      <c r="B23" s="6"/>
      <c r="C23" s="3"/>
    </row>
    <row r="24" spans="1:8" x14ac:dyDescent="0.15">
      <c r="A24" s="2" t="s">
        <v>136</v>
      </c>
      <c r="B24" s="2" t="s">
        <v>135</v>
      </c>
    </row>
    <row r="25" spans="1:8" x14ac:dyDescent="0.15">
      <c r="A25" s="180"/>
      <c r="B25" s="181"/>
      <c r="C25" s="177" t="s">
        <v>90</v>
      </c>
      <c r="D25" s="178"/>
      <c r="E25" s="179"/>
    </row>
    <row r="26" spans="1:8" ht="27" x14ac:dyDescent="0.15">
      <c r="A26" s="182"/>
      <c r="B26" s="183"/>
      <c r="C26" s="8" t="s">
        <v>80</v>
      </c>
      <c r="D26" s="9" t="s">
        <v>107</v>
      </c>
      <c r="E26" s="9" t="s">
        <v>106</v>
      </c>
    </row>
    <row r="27" spans="1:8" x14ac:dyDescent="0.15">
      <c r="A27" s="185" t="s">
        <v>79</v>
      </c>
      <c r="B27" s="105" t="s">
        <v>139</v>
      </c>
      <c r="C27" s="67">
        <v>330000</v>
      </c>
      <c r="D27" s="106">
        <v>220000</v>
      </c>
      <c r="E27" s="106">
        <v>110000</v>
      </c>
      <c r="G27" s="176" t="s">
        <v>142</v>
      </c>
      <c r="H27" s="92"/>
    </row>
    <row r="28" spans="1:8" ht="14.25" thickBot="1" x14ac:dyDescent="0.2">
      <c r="A28" s="186"/>
      <c r="B28" s="108" t="s">
        <v>140</v>
      </c>
      <c r="C28" s="109">
        <v>380000</v>
      </c>
      <c r="D28" s="110">
        <v>260000</v>
      </c>
      <c r="E28" s="110">
        <v>130000</v>
      </c>
      <c r="G28" s="176"/>
      <c r="H28" s="92"/>
    </row>
    <row r="29" spans="1:8" ht="13.5" customHeight="1" x14ac:dyDescent="0.15">
      <c r="A29" s="186"/>
      <c r="B29" s="102" t="s">
        <v>88</v>
      </c>
      <c r="C29" s="107">
        <v>330000</v>
      </c>
      <c r="D29" s="107">
        <v>220000</v>
      </c>
      <c r="E29" s="107">
        <v>110000</v>
      </c>
    </row>
    <row r="30" spans="1:8" x14ac:dyDescent="0.15">
      <c r="A30" s="186"/>
      <c r="B30" s="8" t="s">
        <v>89</v>
      </c>
      <c r="C30" s="27">
        <v>330000</v>
      </c>
      <c r="D30" s="27">
        <v>220000</v>
      </c>
      <c r="E30" s="27">
        <v>110000</v>
      </c>
    </row>
    <row r="31" spans="1:8" x14ac:dyDescent="0.15">
      <c r="A31" s="186"/>
      <c r="B31" s="8" t="s">
        <v>81</v>
      </c>
      <c r="C31" s="27">
        <v>310000</v>
      </c>
      <c r="D31" s="27">
        <v>210000</v>
      </c>
      <c r="E31" s="27">
        <v>110000</v>
      </c>
    </row>
    <row r="32" spans="1:8" x14ac:dyDescent="0.15">
      <c r="A32" s="186"/>
      <c r="B32" s="8" t="s">
        <v>82</v>
      </c>
      <c r="C32" s="27">
        <v>260000</v>
      </c>
      <c r="D32" s="27">
        <v>180000</v>
      </c>
      <c r="E32" s="27">
        <v>90000</v>
      </c>
    </row>
    <row r="33" spans="1:7" x14ac:dyDescent="0.15">
      <c r="A33" s="186"/>
      <c r="B33" s="8" t="s">
        <v>83</v>
      </c>
      <c r="C33" s="27">
        <v>210000</v>
      </c>
      <c r="D33" s="27">
        <v>140000</v>
      </c>
      <c r="E33" s="27">
        <v>70000</v>
      </c>
      <c r="G33" t="s">
        <v>143</v>
      </c>
    </row>
    <row r="34" spans="1:7" x14ac:dyDescent="0.15">
      <c r="A34" s="186"/>
      <c r="B34" s="8" t="s">
        <v>84</v>
      </c>
      <c r="C34" s="27">
        <v>160000</v>
      </c>
      <c r="D34" s="27">
        <v>110000</v>
      </c>
      <c r="E34" s="27">
        <v>60000</v>
      </c>
    </row>
    <row r="35" spans="1:7" x14ac:dyDescent="0.15">
      <c r="A35" s="186"/>
      <c r="B35" s="8" t="s">
        <v>85</v>
      </c>
      <c r="C35" s="27">
        <v>110000</v>
      </c>
      <c r="D35" s="27">
        <v>80000</v>
      </c>
      <c r="E35" s="27">
        <v>40000</v>
      </c>
    </row>
    <row r="36" spans="1:7" s="22" customFormat="1" x14ac:dyDescent="0.15">
      <c r="A36" s="186"/>
      <c r="B36" s="8" t="s">
        <v>86</v>
      </c>
      <c r="C36" s="27">
        <v>60000</v>
      </c>
      <c r="D36" s="27">
        <v>40000</v>
      </c>
      <c r="E36" s="28">
        <v>20000</v>
      </c>
    </row>
    <row r="37" spans="1:7" s="22" customFormat="1" x14ac:dyDescent="0.15">
      <c r="A37" s="187"/>
      <c r="B37" s="8" t="s">
        <v>87</v>
      </c>
      <c r="C37" s="27">
        <v>30000</v>
      </c>
      <c r="D37" s="27">
        <v>20000</v>
      </c>
      <c r="E37" s="28">
        <v>10000</v>
      </c>
    </row>
  </sheetData>
  <sheetProtection sheet="1" objects="1" scenarios="1"/>
  <mergeCells count="5">
    <mergeCell ref="G27:G28"/>
    <mergeCell ref="C25:E25"/>
    <mergeCell ref="A25:B26"/>
    <mergeCell ref="B1:E1"/>
    <mergeCell ref="A27:A37"/>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E5" sqref="E5"/>
    </sheetView>
  </sheetViews>
  <sheetFormatPr defaultRowHeight="13.5" x14ac:dyDescent="0.15"/>
  <cols>
    <col min="1" max="1" width="17.25" bestFit="1" customWidth="1"/>
    <col min="2" max="2" width="24.75" customWidth="1"/>
    <col min="7" max="7" width="23.625" customWidth="1"/>
    <col min="8" max="8" width="11.25" bestFit="1" customWidth="1"/>
  </cols>
  <sheetData>
    <row r="1" spans="1:9" ht="24" customHeight="1" thickBot="1" x14ac:dyDescent="0.2">
      <c r="A1" s="126" t="s">
        <v>13</v>
      </c>
      <c r="B1" s="11"/>
      <c r="C1" s="11"/>
      <c r="D1" s="2" t="s">
        <v>118</v>
      </c>
      <c r="G1" t="s">
        <v>14</v>
      </c>
      <c r="H1" t="s">
        <v>15</v>
      </c>
      <c r="I1" t="s">
        <v>16</v>
      </c>
    </row>
    <row r="2" spans="1:9" x14ac:dyDescent="0.15">
      <c r="A2" s="191" t="s">
        <v>27</v>
      </c>
      <c r="B2" s="18" t="s">
        <v>28</v>
      </c>
      <c r="C2" s="26">
        <v>50000</v>
      </c>
      <c r="D2" s="142"/>
      <c r="E2" s="19">
        <f t="shared" ref="E2:E17" si="0">C2*D2</f>
        <v>0</v>
      </c>
      <c r="G2">
        <f>IF(計算シート!C10&gt;=2000001,'★寡婦・扶養（調整控除）'!G13,'★寡婦・扶養（調整控除）'!G9)</f>
        <v>0</v>
      </c>
      <c r="H2">
        <f>G2*0.03</f>
        <v>0</v>
      </c>
      <c r="I2">
        <f>G2*0.02</f>
        <v>0</v>
      </c>
    </row>
    <row r="3" spans="1:9" x14ac:dyDescent="0.15">
      <c r="A3" s="192"/>
      <c r="B3" s="13" t="s">
        <v>29</v>
      </c>
      <c r="C3" s="24">
        <v>180000</v>
      </c>
      <c r="D3" s="143"/>
      <c r="E3" s="19">
        <f t="shared" si="0"/>
        <v>0</v>
      </c>
    </row>
    <row r="4" spans="1:9" x14ac:dyDescent="0.15">
      <c r="A4" s="192"/>
      <c r="B4" s="13" t="s">
        <v>30</v>
      </c>
      <c r="C4" s="24">
        <v>100000</v>
      </c>
      <c r="D4" s="143"/>
      <c r="E4" s="19">
        <f t="shared" si="0"/>
        <v>0</v>
      </c>
    </row>
    <row r="5" spans="1:9" x14ac:dyDescent="0.15">
      <c r="A5" s="193"/>
      <c r="B5" s="14" t="s">
        <v>32</v>
      </c>
      <c r="C5" s="25">
        <v>130000</v>
      </c>
      <c r="D5" s="150"/>
      <c r="E5" s="19">
        <f t="shared" si="0"/>
        <v>0</v>
      </c>
    </row>
    <row r="6" spans="1:9" ht="27" x14ac:dyDescent="0.15">
      <c r="A6" s="191" t="s">
        <v>33</v>
      </c>
      <c r="B6" s="15" t="s">
        <v>34</v>
      </c>
      <c r="C6" s="26">
        <v>100000</v>
      </c>
      <c r="D6" s="151"/>
      <c r="E6" s="19">
        <f t="shared" si="0"/>
        <v>0</v>
      </c>
      <c r="G6" s="10" t="s">
        <v>24</v>
      </c>
    </row>
    <row r="7" spans="1:9" ht="27" x14ac:dyDescent="0.15">
      <c r="A7" s="192"/>
      <c r="B7" s="16" t="s">
        <v>35</v>
      </c>
      <c r="C7" s="24">
        <v>50000</v>
      </c>
      <c r="D7" s="143"/>
      <c r="E7" s="19">
        <f t="shared" si="0"/>
        <v>0</v>
      </c>
      <c r="G7" s="20">
        <f>E28</f>
        <v>0</v>
      </c>
    </row>
    <row r="8" spans="1:9" ht="27" x14ac:dyDescent="0.15">
      <c r="A8" s="192"/>
      <c r="B8" s="16" t="s">
        <v>36</v>
      </c>
      <c r="C8" s="24">
        <v>60000</v>
      </c>
      <c r="D8" s="143"/>
      <c r="E8" s="19">
        <f t="shared" si="0"/>
        <v>0</v>
      </c>
      <c r="G8" s="21">
        <f>計算シート!C10</f>
        <v>890000</v>
      </c>
    </row>
    <row r="9" spans="1:9" ht="27" x14ac:dyDescent="0.15">
      <c r="A9" s="192"/>
      <c r="B9" s="16" t="s">
        <v>37</v>
      </c>
      <c r="C9" s="24">
        <v>40000</v>
      </c>
      <c r="D9" s="143"/>
      <c r="E9" s="19">
        <f t="shared" si="0"/>
        <v>0</v>
      </c>
      <c r="G9" s="21">
        <f>MIN(G7,G8)</f>
        <v>0</v>
      </c>
    </row>
    <row r="10" spans="1:9" ht="27" x14ac:dyDescent="0.15">
      <c r="A10" s="192"/>
      <c r="B10" s="16" t="s">
        <v>38</v>
      </c>
      <c r="C10" s="24">
        <v>30000</v>
      </c>
      <c r="D10" s="143"/>
      <c r="E10" s="19">
        <f t="shared" si="0"/>
        <v>0</v>
      </c>
      <c r="G10" s="10"/>
    </row>
    <row r="11" spans="1:9" ht="27" x14ac:dyDescent="0.15">
      <c r="A11" s="193"/>
      <c r="B11" s="17" t="s">
        <v>39</v>
      </c>
      <c r="C11" s="25">
        <v>20000</v>
      </c>
      <c r="D11" s="150"/>
      <c r="E11" s="19">
        <f t="shared" si="0"/>
        <v>0</v>
      </c>
      <c r="G11" s="10" t="s">
        <v>31</v>
      </c>
    </row>
    <row r="12" spans="1:9" ht="40.5" x14ac:dyDescent="0.15">
      <c r="A12" s="191" t="s">
        <v>40</v>
      </c>
      <c r="B12" s="15" t="s">
        <v>41</v>
      </c>
      <c r="C12" s="26">
        <v>50000</v>
      </c>
      <c r="D12" s="151"/>
      <c r="E12" s="19">
        <f t="shared" si="0"/>
        <v>0</v>
      </c>
      <c r="G12" s="21">
        <f>(E28)-(計算シート!C10-2000000)</f>
        <v>1110000</v>
      </c>
    </row>
    <row r="13" spans="1:9" ht="40.5" x14ac:dyDescent="0.15">
      <c r="A13" s="192"/>
      <c r="B13" s="16" t="s">
        <v>42</v>
      </c>
      <c r="C13" s="24">
        <v>30000</v>
      </c>
      <c r="D13" s="143"/>
      <c r="E13" s="19">
        <f t="shared" si="0"/>
        <v>0</v>
      </c>
      <c r="G13" s="20">
        <f>IF(G12&gt;=50000,G12,50000)</f>
        <v>1110000</v>
      </c>
    </row>
    <row r="14" spans="1:9" ht="40.5" x14ac:dyDescent="0.15">
      <c r="A14" s="192"/>
      <c r="B14" s="16" t="s">
        <v>43</v>
      </c>
      <c r="C14" s="24">
        <v>40000</v>
      </c>
      <c r="D14" s="143"/>
      <c r="E14" s="19">
        <f t="shared" si="0"/>
        <v>0</v>
      </c>
    </row>
    <row r="15" spans="1:9" ht="40.5" x14ac:dyDescent="0.15">
      <c r="A15" s="192"/>
      <c r="B15" s="16" t="s">
        <v>44</v>
      </c>
      <c r="C15" s="24">
        <v>20000</v>
      </c>
      <c r="D15" s="143"/>
      <c r="E15" s="19">
        <f t="shared" si="0"/>
        <v>0</v>
      </c>
    </row>
    <row r="16" spans="1:9" ht="40.5" x14ac:dyDescent="0.15">
      <c r="A16" s="192"/>
      <c r="B16" s="16" t="s">
        <v>45</v>
      </c>
      <c r="C16" s="24">
        <v>20000</v>
      </c>
      <c r="D16" s="143"/>
      <c r="E16" s="19">
        <f t="shared" si="0"/>
        <v>0</v>
      </c>
    </row>
    <row r="17" spans="1:5" ht="41.25" thickBot="1" x14ac:dyDescent="0.2">
      <c r="A17" s="193"/>
      <c r="B17" s="17" t="s">
        <v>46</v>
      </c>
      <c r="C17" s="25">
        <v>10000</v>
      </c>
      <c r="D17" s="152"/>
      <c r="E17" s="19">
        <f t="shared" si="0"/>
        <v>0</v>
      </c>
    </row>
    <row r="18" spans="1:5" x14ac:dyDescent="0.15">
      <c r="A18" s="191" t="s">
        <v>17</v>
      </c>
      <c r="B18" s="12" t="s">
        <v>18</v>
      </c>
      <c r="C18" s="23">
        <v>10000</v>
      </c>
      <c r="D18" s="142"/>
      <c r="E18" s="19">
        <f t="shared" ref="E18:E27" si="1">C18*D18</f>
        <v>0</v>
      </c>
    </row>
    <row r="19" spans="1:5" x14ac:dyDescent="0.15">
      <c r="A19" s="192"/>
      <c r="B19" s="13" t="s">
        <v>19</v>
      </c>
      <c r="C19" s="24">
        <v>100000</v>
      </c>
      <c r="D19" s="143"/>
      <c r="E19" s="19">
        <f t="shared" si="1"/>
        <v>0</v>
      </c>
    </row>
    <row r="20" spans="1:5" x14ac:dyDescent="0.15">
      <c r="A20" s="193"/>
      <c r="B20" s="14" t="s">
        <v>20</v>
      </c>
      <c r="C20" s="25">
        <v>220000</v>
      </c>
      <c r="D20" s="150"/>
      <c r="E20" s="19">
        <f t="shared" si="1"/>
        <v>0</v>
      </c>
    </row>
    <row r="21" spans="1:5" x14ac:dyDescent="0.15">
      <c r="A21" s="8" t="s">
        <v>21</v>
      </c>
      <c r="B21" s="12"/>
      <c r="C21" s="26">
        <v>10000</v>
      </c>
      <c r="D21" s="151"/>
      <c r="E21" s="19">
        <f t="shared" si="1"/>
        <v>0</v>
      </c>
    </row>
    <row r="22" spans="1:5" x14ac:dyDescent="0.15">
      <c r="A22" s="191" t="s">
        <v>22</v>
      </c>
      <c r="B22" s="13" t="s">
        <v>23</v>
      </c>
      <c r="C22" s="24">
        <v>10000</v>
      </c>
      <c r="D22" s="143"/>
      <c r="E22" s="19">
        <f t="shared" si="1"/>
        <v>0</v>
      </c>
    </row>
    <row r="23" spans="1:5" x14ac:dyDescent="0.15">
      <c r="A23" s="193"/>
      <c r="B23" s="14" t="s">
        <v>25</v>
      </c>
      <c r="C23" s="25">
        <v>50000</v>
      </c>
      <c r="D23" s="150"/>
      <c r="E23" s="19">
        <f t="shared" si="1"/>
        <v>0</v>
      </c>
    </row>
    <row r="24" spans="1:5" x14ac:dyDescent="0.15">
      <c r="A24" s="30" t="s">
        <v>26</v>
      </c>
      <c r="B24" s="113"/>
      <c r="C24" s="112">
        <v>10000</v>
      </c>
      <c r="D24" s="153"/>
      <c r="E24" s="99">
        <f t="shared" si="1"/>
        <v>0</v>
      </c>
    </row>
    <row r="25" spans="1:5" ht="27" x14ac:dyDescent="0.15">
      <c r="A25" s="188" t="s">
        <v>134</v>
      </c>
      <c r="B25" s="121" t="s">
        <v>146</v>
      </c>
      <c r="C25" s="118">
        <v>50000</v>
      </c>
      <c r="D25" s="154"/>
      <c r="E25" s="114">
        <f t="shared" si="1"/>
        <v>0</v>
      </c>
    </row>
    <row r="26" spans="1:5" ht="27" x14ac:dyDescent="0.15">
      <c r="A26" s="189"/>
      <c r="B26" s="122" t="s">
        <v>144</v>
      </c>
      <c r="C26" s="119">
        <v>50000</v>
      </c>
      <c r="D26" s="155"/>
      <c r="E26" s="114">
        <f t="shared" si="1"/>
        <v>0</v>
      </c>
    </row>
    <row r="27" spans="1:5" ht="27" x14ac:dyDescent="0.15">
      <c r="A27" s="190"/>
      <c r="B27" s="123" t="s">
        <v>145</v>
      </c>
      <c r="C27" s="120">
        <v>50000</v>
      </c>
      <c r="D27" s="156"/>
      <c r="E27" s="114">
        <f t="shared" si="1"/>
        <v>0</v>
      </c>
    </row>
    <row r="28" spans="1:5" x14ac:dyDescent="0.15">
      <c r="A28" s="111"/>
      <c r="E28" s="7">
        <f>SUM(E2:E27)</f>
        <v>0</v>
      </c>
    </row>
  </sheetData>
  <sheetProtection sheet="1" objects="1" scenarios="1"/>
  <mergeCells count="6">
    <mergeCell ref="A25:A27"/>
    <mergeCell ref="A18:A20"/>
    <mergeCell ref="A22:A23"/>
    <mergeCell ref="A2:A5"/>
    <mergeCell ref="A6:A11"/>
    <mergeCell ref="A12:A17"/>
  </mergeCells>
  <phoneticPr fontId="2"/>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sqref="A1:B1"/>
    </sheetView>
  </sheetViews>
  <sheetFormatPr defaultRowHeight="13.5" x14ac:dyDescent="0.15"/>
  <cols>
    <col min="1" max="1" width="14.25" customWidth="1"/>
    <col min="2" max="2" width="14.5" customWidth="1"/>
    <col min="3" max="4" width="10" customWidth="1"/>
    <col min="5" max="5" width="14.5" customWidth="1"/>
    <col min="7" max="7" width="15.125" bestFit="1" customWidth="1"/>
    <col min="8" max="8" width="14.875" bestFit="1" customWidth="1"/>
  </cols>
  <sheetData>
    <row r="1" spans="1:8" ht="28.5" customHeight="1" thickBot="1" x14ac:dyDescent="0.2">
      <c r="A1" s="194" t="s">
        <v>47</v>
      </c>
      <c r="B1" s="194"/>
      <c r="C1" t="s">
        <v>48</v>
      </c>
      <c r="D1" t="s">
        <v>49</v>
      </c>
      <c r="E1" t="s">
        <v>50</v>
      </c>
      <c r="G1" s="2" t="s">
        <v>51</v>
      </c>
      <c r="H1" s="5">
        <f>VLOOKUP(計算シート!C5,給与所得金額!A3:E13,5,1)</f>
        <v>1320000</v>
      </c>
    </row>
    <row r="2" spans="1:8" x14ac:dyDescent="0.15">
      <c r="A2" t="s">
        <v>52</v>
      </c>
      <c r="B2" t="s">
        <v>53</v>
      </c>
      <c r="G2" s="3"/>
    </row>
    <row r="3" spans="1:8" x14ac:dyDescent="0.15">
      <c r="A3" s="3">
        <v>0</v>
      </c>
      <c r="B3" s="3">
        <f>A4-1</f>
        <v>550999</v>
      </c>
      <c r="E3" s="3">
        <v>0</v>
      </c>
    </row>
    <row r="4" spans="1:8" x14ac:dyDescent="0.15">
      <c r="A4" s="3">
        <v>551000</v>
      </c>
      <c r="B4" s="3">
        <f t="shared" ref="B4:B12" si="0">A5-1</f>
        <v>1618999</v>
      </c>
      <c r="E4" s="3">
        <f>計算シート!C5-550000</f>
        <v>1450000</v>
      </c>
    </row>
    <row r="5" spans="1:8" x14ac:dyDescent="0.15">
      <c r="A5" s="3">
        <v>1619000</v>
      </c>
      <c r="B5" s="3">
        <f t="shared" si="0"/>
        <v>1619999</v>
      </c>
      <c r="E5" s="3">
        <v>1069000</v>
      </c>
    </row>
    <row r="6" spans="1:8" x14ac:dyDescent="0.15">
      <c r="A6" s="3">
        <v>1620000</v>
      </c>
      <c r="B6" s="3">
        <f t="shared" si="0"/>
        <v>1621999</v>
      </c>
      <c r="E6" s="3">
        <v>1070000</v>
      </c>
    </row>
    <row r="7" spans="1:8" x14ac:dyDescent="0.15">
      <c r="A7" s="3">
        <v>1622000</v>
      </c>
      <c r="B7" s="3">
        <f t="shared" si="0"/>
        <v>1623999</v>
      </c>
      <c r="E7" s="3">
        <v>1072000</v>
      </c>
    </row>
    <row r="8" spans="1:8" x14ac:dyDescent="0.15">
      <c r="A8" s="3">
        <v>1624000</v>
      </c>
      <c r="B8" s="3">
        <f t="shared" si="0"/>
        <v>1627999</v>
      </c>
      <c r="E8" s="3">
        <v>1074000</v>
      </c>
    </row>
    <row r="9" spans="1:8" x14ac:dyDescent="0.15">
      <c r="A9" s="3">
        <v>1628000</v>
      </c>
      <c r="B9" s="3">
        <f t="shared" si="0"/>
        <v>1799999</v>
      </c>
      <c r="C9" s="3">
        <f>計算シート!C5/4</f>
        <v>500000</v>
      </c>
      <c r="D9" s="3">
        <f>ROUNDDOWN(C9,-3)</f>
        <v>500000</v>
      </c>
      <c r="E9" s="3">
        <f>D9*2.4+100000</f>
        <v>1300000</v>
      </c>
    </row>
    <row r="10" spans="1:8" x14ac:dyDescent="0.15">
      <c r="A10" s="3">
        <v>1800000</v>
      </c>
      <c r="B10" s="3">
        <f t="shared" si="0"/>
        <v>3599999</v>
      </c>
      <c r="C10" s="3">
        <f>計算シート!C5/4</f>
        <v>500000</v>
      </c>
      <c r="D10" s="3">
        <f t="shared" ref="D10:D11" si="1">ROUNDDOWN(C10,-3)</f>
        <v>500000</v>
      </c>
      <c r="E10" s="3">
        <f>D10*2.8-80000</f>
        <v>1320000</v>
      </c>
    </row>
    <row r="11" spans="1:8" x14ac:dyDescent="0.15">
      <c r="A11" s="3">
        <v>3600000</v>
      </c>
      <c r="B11" s="3">
        <f t="shared" si="0"/>
        <v>6599999</v>
      </c>
      <c r="C11" s="3">
        <f>計算シート!C5/4</f>
        <v>500000</v>
      </c>
      <c r="D11" s="3">
        <f t="shared" si="1"/>
        <v>500000</v>
      </c>
      <c r="E11" s="3">
        <f>D11*3.2-440000</f>
        <v>1160000</v>
      </c>
    </row>
    <row r="12" spans="1:8" x14ac:dyDescent="0.15">
      <c r="A12" s="3">
        <v>6600000</v>
      </c>
      <c r="B12" s="3">
        <f t="shared" si="0"/>
        <v>8499999</v>
      </c>
      <c r="C12" s="3"/>
      <c r="D12" s="3"/>
      <c r="E12" s="3">
        <f>計算シート!C5*0.9-1100000</f>
        <v>700000</v>
      </c>
    </row>
    <row r="13" spans="1:8" x14ac:dyDescent="0.15">
      <c r="A13" s="3">
        <v>8500000</v>
      </c>
      <c r="B13" s="3"/>
      <c r="C13" s="3"/>
      <c r="D13" s="3"/>
      <c r="E13" s="3">
        <f>計算シート!C5-1950000</f>
        <v>50000</v>
      </c>
    </row>
    <row r="14" spans="1:8" x14ac:dyDescent="0.15">
      <c r="A14" s="3"/>
      <c r="B14" s="3"/>
      <c r="C14" s="3"/>
      <c r="D14" s="3"/>
      <c r="E14" s="3"/>
    </row>
    <row r="15" spans="1:8" x14ac:dyDescent="0.15">
      <c r="A15" s="3"/>
      <c r="B15" s="3"/>
      <c r="C15" s="3"/>
      <c r="D15" s="3"/>
      <c r="E15" s="3"/>
    </row>
    <row r="16" spans="1:8" x14ac:dyDescent="0.15">
      <c r="A16" s="3"/>
      <c r="B16" s="3"/>
      <c r="C16" s="3"/>
      <c r="D16" s="3"/>
      <c r="E16" s="3"/>
    </row>
    <row r="17" spans="1:5" x14ac:dyDescent="0.15">
      <c r="A17" s="3"/>
      <c r="B17" s="3"/>
      <c r="C17" s="3"/>
      <c r="D17" s="3"/>
      <c r="E17" s="3"/>
    </row>
    <row r="18" spans="1:5" x14ac:dyDescent="0.15">
      <c r="A18" s="3"/>
      <c r="B18" s="3"/>
      <c r="C18" s="3"/>
      <c r="D18" s="3"/>
      <c r="E18" s="3"/>
    </row>
    <row r="19" spans="1:5" x14ac:dyDescent="0.15">
      <c r="A19" s="3"/>
      <c r="B19" s="3"/>
      <c r="C19" s="3"/>
      <c r="D19" s="3"/>
      <c r="E19" s="3"/>
    </row>
    <row r="20" spans="1:5" x14ac:dyDescent="0.15">
      <c r="A20" s="3"/>
      <c r="B20" s="3"/>
      <c r="C20" s="3"/>
      <c r="D20" s="3"/>
      <c r="E20" s="3"/>
    </row>
    <row r="21" spans="1:5" x14ac:dyDescent="0.15">
      <c r="A21" s="3"/>
      <c r="B21" s="3"/>
      <c r="C21" s="3"/>
      <c r="D21" s="3"/>
      <c r="E21" s="3"/>
    </row>
    <row r="22" spans="1:5" x14ac:dyDescent="0.15">
      <c r="A22" s="3"/>
      <c r="B22" s="3"/>
      <c r="C22" s="3"/>
      <c r="D22" s="3"/>
      <c r="E22" s="3"/>
    </row>
    <row r="23" spans="1:5" x14ac:dyDescent="0.15">
      <c r="A23" s="3"/>
      <c r="B23" s="3"/>
      <c r="C23" s="3"/>
      <c r="D23" s="3"/>
      <c r="E23" s="3"/>
    </row>
    <row r="24" spans="1:5" x14ac:dyDescent="0.15">
      <c r="A24" s="3"/>
      <c r="B24" s="3"/>
      <c r="C24" s="3"/>
      <c r="D24" s="3"/>
      <c r="E24" s="3"/>
    </row>
    <row r="25" spans="1:5" x14ac:dyDescent="0.15">
      <c r="A25" s="3"/>
      <c r="B25" s="3"/>
      <c r="C25" s="3"/>
      <c r="D25" s="3"/>
      <c r="E25" s="3"/>
    </row>
    <row r="26" spans="1:5" x14ac:dyDescent="0.15">
      <c r="A26" s="3"/>
      <c r="B26" s="3"/>
      <c r="C26" s="3"/>
      <c r="D26" s="3"/>
      <c r="E26" s="3"/>
    </row>
    <row r="27" spans="1:5" x14ac:dyDescent="0.15">
      <c r="A27" s="3"/>
      <c r="B27" s="3"/>
      <c r="C27" s="3"/>
      <c r="D27" s="3"/>
      <c r="E27" s="3"/>
    </row>
    <row r="28" spans="1:5" x14ac:dyDescent="0.15">
      <c r="A28" s="3"/>
      <c r="B28" s="3"/>
      <c r="C28" s="3"/>
      <c r="D28" s="3"/>
      <c r="E28" s="3"/>
    </row>
    <row r="29" spans="1:5" x14ac:dyDescent="0.15">
      <c r="A29" s="3"/>
      <c r="B29" s="3"/>
      <c r="C29" s="3"/>
      <c r="D29" s="3"/>
      <c r="E29" s="3"/>
    </row>
    <row r="30" spans="1:5" x14ac:dyDescent="0.15">
      <c r="A30" s="3"/>
      <c r="B30" s="3"/>
      <c r="C30" s="3"/>
      <c r="D30" s="3"/>
      <c r="E30" s="3"/>
    </row>
    <row r="31" spans="1:5" x14ac:dyDescent="0.15">
      <c r="A31" s="3"/>
      <c r="B31" s="3"/>
      <c r="C31" s="3"/>
      <c r="D31" s="3"/>
      <c r="E31" s="3"/>
    </row>
    <row r="32" spans="1:5" x14ac:dyDescent="0.15">
      <c r="A32" s="3"/>
      <c r="B32" s="3"/>
      <c r="C32" s="3"/>
      <c r="D32" s="3"/>
      <c r="E32" s="3"/>
    </row>
    <row r="33" spans="1:5" x14ac:dyDescent="0.15">
      <c r="A33" s="3"/>
      <c r="B33" s="3"/>
      <c r="C33" s="3"/>
      <c r="D33" s="3"/>
      <c r="E33" s="3"/>
    </row>
    <row r="34" spans="1:5" x14ac:dyDescent="0.15">
      <c r="A34" s="3"/>
      <c r="B34" s="3"/>
      <c r="C34" s="3"/>
      <c r="D34" s="3"/>
    </row>
    <row r="35" spans="1:5" x14ac:dyDescent="0.15">
      <c r="A35" s="3"/>
      <c r="B35" s="3"/>
      <c r="C35" s="3"/>
      <c r="D35" s="3"/>
    </row>
    <row r="36" spans="1:5" x14ac:dyDescent="0.15">
      <c r="A36" s="3"/>
      <c r="B36" s="3"/>
      <c r="C36" s="3"/>
      <c r="D36" s="3"/>
    </row>
    <row r="37" spans="1:5" x14ac:dyDescent="0.15">
      <c r="A37" s="3"/>
      <c r="B37" s="3"/>
      <c r="C37" s="3"/>
      <c r="D37" s="3"/>
    </row>
    <row r="38" spans="1:5" x14ac:dyDescent="0.15">
      <c r="A38" s="3"/>
      <c r="B38" s="3"/>
      <c r="C38" s="3"/>
      <c r="D38" s="3"/>
    </row>
    <row r="39" spans="1:5" x14ac:dyDescent="0.15">
      <c r="A39" s="3"/>
      <c r="B39" s="3"/>
      <c r="C39" s="3"/>
      <c r="D39" s="3"/>
    </row>
    <row r="40" spans="1:5" x14ac:dyDescent="0.15">
      <c r="A40" s="3"/>
      <c r="B40" s="3"/>
      <c r="C40" s="3"/>
      <c r="D40" s="3"/>
    </row>
    <row r="41" spans="1:5" x14ac:dyDescent="0.15">
      <c r="A41" s="3"/>
      <c r="B41" s="3"/>
      <c r="C41" s="3"/>
      <c r="D41" s="3"/>
    </row>
    <row r="42" spans="1:5" x14ac:dyDescent="0.15">
      <c r="A42" s="3"/>
      <c r="B42" s="3"/>
      <c r="C42" s="3"/>
      <c r="D42" s="3"/>
    </row>
    <row r="43" spans="1:5" x14ac:dyDescent="0.15">
      <c r="A43" s="3"/>
      <c r="B43" s="3"/>
      <c r="C43" s="3"/>
      <c r="D43" s="3"/>
    </row>
  </sheetData>
  <sheetProtection sheet="1" objects="1" scenarios="1"/>
  <mergeCells count="1">
    <mergeCell ref="A1:B1"/>
  </mergeCells>
  <phoneticPr fontId="2"/>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F1" sqref="F1"/>
    </sheetView>
  </sheetViews>
  <sheetFormatPr defaultRowHeight="13.5" x14ac:dyDescent="0.15"/>
  <cols>
    <col min="1" max="1" width="21.875" bestFit="1" customWidth="1"/>
    <col min="2" max="2" width="11.375" bestFit="1" customWidth="1"/>
    <col min="5" max="5" width="9.75" bestFit="1" customWidth="1"/>
  </cols>
  <sheetData>
    <row r="1" spans="1:6" ht="23.25" customHeight="1" thickBot="1" x14ac:dyDescent="0.2">
      <c r="A1" t="s">
        <v>5</v>
      </c>
      <c r="C1" t="s">
        <v>54</v>
      </c>
      <c r="E1" s="2" t="s">
        <v>150</v>
      </c>
      <c r="F1" s="124">
        <f>IF(AND(計算シート!C11&gt;=B2,計算シート!C11&lt;=B3),C2,IF(AND(計算シート!C11&gt;=B3,計算シート!C11&lt;=B4),C3,IF(AND(計算シート!C11&gt;=B4,計算シート!C11&lt;=B5),C4,IF(AND(計算シート!C11&gt;=B5,計算シート!C11&lt;=B6),C5,IF(AND(計算シート!C11&gt;=B6,計算シート!C11&lt;=B7),C6,IF(AND(計算シート!C11&gt;=B7,計算シート!C11&lt;=B8),C7,IF(計算シート!C11&gt;=B8,C8)))))))</f>
        <v>0.05</v>
      </c>
    </row>
    <row r="2" spans="1:6" x14ac:dyDescent="0.15">
      <c r="A2" s="1" t="s">
        <v>55</v>
      </c>
      <c r="B2">
        <v>1000</v>
      </c>
      <c r="C2">
        <v>0.05</v>
      </c>
    </row>
    <row r="3" spans="1:6" x14ac:dyDescent="0.15">
      <c r="A3" s="4" t="s">
        <v>56</v>
      </c>
      <c r="B3">
        <v>1950000</v>
      </c>
      <c r="C3">
        <v>0.1</v>
      </c>
    </row>
    <row r="4" spans="1:6" x14ac:dyDescent="0.15">
      <c r="A4" s="4" t="s">
        <v>57</v>
      </c>
      <c r="B4">
        <v>3300000</v>
      </c>
      <c r="C4">
        <v>0.2</v>
      </c>
    </row>
    <row r="5" spans="1:6" x14ac:dyDescent="0.15">
      <c r="A5" s="4" t="s">
        <v>58</v>
      </c>
      <c r="B5">
        <v>6950000</v>
      </c>
      <c r="C5">
        <v>0.23</v>
      </c>
    </row>
    <row r="6" spans="1:6" x14ac:dyDescent="0.15">
      <c r="A6" s="4" t="s">
        <v>59</v>
      </c>
      <c r="B6">
        <v>9000000</v>
      </c>
      <c r="C6">
        <v>0.33</v>
      </c>
    </row>
    <row r="7" spans="1:6" x14ac:dyDescent="0.15">
      <c r="A7" s="4" t="s">
        <v>60</v>
      </c>
      <c r="B7">
        <v>18000000</v>
      </c>
      <c r="C7">
        <v>0.4</v>
      </c>
    </row>
    <row r="8" spans="1:6" x14ac:dyDescent="0.15">
      <c r="A8" s="4" t="s">
        <v>151</v>
      </c>
      <c r="B8">
        <v>40000000</v>
      </c>
      <c r="C8">
        <v>0.45</v>
      </c>
    </row>
    <row r="9" spans="1:6" x14ac:dyDescent="0.15">
      <c r="B9" s="125"/>
    </row>
  </sheetData>
  <sheetProtection sheet="1" objects="1" scenarios="1"/>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3C8785F7F24184CA0F9BC39EB3AD3BA" ma:contentTypeVersion="2" ma:contentTypeDescription="新しいドキュメントを作成します。" ma:contentTypeScope="" ma:versionID="c1263f52eca33a393b342460a7552162">
  <xsd:schema xmlns:xsd="http://www.w3.org/2001/XMLSchema" xmlns:xs="http://www.w3.org/2001/XMLSchema" xmlns:p="http://schemas.microsoft.com/office/2006/metadata/properties" xmlns:ns2="92037754-ec6d-4fed-8014-d9bd0c65932c" targetNamespace="http://schemas.microsoft.com/office/2006/metadata/properties" ma:root="true" ma:fieldsID="5657b88c17b25a3bad25a928274d6cac" ns2:_="">
    <xsd:import namespace="92037754-ec6d-4fed-8014-d9bd0c65932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037754-ec6d-4fed-8014-d9bd0c6593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EF6048-CDD7-4886-AF58-C011E7D17C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037754-ec6d-4fed-8014-d9bd0c6593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14C586-6581-4887-982E-A8D1D7B72A4A}">
  <ds:schemaRefs>
    <ds:schemaRef ds:uri="http://purl.org/dc/elements/1.1/"/>
    <ds:schemaRef ds:uri="http://schemas.microsoft.com/office/2006/metadata/properties"/>
    <ds:schemaRef ds:uri="92037754-ec6d-4fed-8014-d9bd0c65932c"/>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ED3F72F8-563A-4FC3-9EB4-8D3C1D6329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使い方</vt:lpstr>
      <vt:lpstr>計算シート</vt:lpstr>
      <vt:lpstr>住民税控除額①</vt:lpstr>
      <vt:lpstr>住民税控除額 ②</vt:lpstr>
      <vt:lpstr>★寡婦・扶養（調整控除）</vt:lpstr>
      <vt:lpstr>給与所得金額</vt:lpstr>
      <vt:lpstr>所得税率</vt:lpstr>
      <vt:lpstr>計算シート!Print_Area</vt:lpstr>
      <vt:lpstr>使い方!Print_Area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菅原　聖美</dc:creator>
  <cp:keywords/>
  <dc:description/>
  <cp:lastModifiedBy>菅原 聖美</cp:lastModifiedBy>
  <cp:revision/>
  <cp:lastPrinted>2022-11-15T06:22:30Z</cp:lastPrinted>
  <dcterms:created xsi:type="dcterms:W3CDTF">2021-12-09T08:24:00Z</dcterms:created>
  <dcterms:modified xsi:type="dcterms:W3CDTF">2022-11-15T06:22:53Z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0x01010073C8785F7F24184CA0F9BC39EB3AD3BA</vt:lpwstr>
  </property>
</Properties>
</file>